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C:\Users\control_interno\Desktop\"/>
    </mc:Choice>
  </mc:AlternateContent>
  <xr:revisionPtr revIDLastSave="0" documentId="8_{EAA48943-0EE7-4A73-B78A-152FB10C1B93}" xr6:coauthVersionLast="36" xr6:coauthVersionMax="36" xr10:uidLastSave="{00000000-0000-0000-0000-000000000000}"/>
  <workbookProtection workbookAlgorithmName="SHA-512" workbookHashValue="Y1eW7bNn8hTBEywAeBiiuVdifE+s59xif1wGo9I+/1SFJfSqMD3KICtdG7/dekiMJ/LqKhYsaQROKtWkBgeNyQ==" workbookSaltValue="a7JjAPWLX0LWevVKnBq8og==" workbookSpinCount="100000" lockStructure="1"/>
  <bookViews>
    <workbookView xWindow="-120" yWindow="-120" windowWidth="20730" windowHeight="11040" firstSheet="4" activeTab="7" xr2:uid="{00000000-000D-0000-FFFF-FFFF00000000}"/>
  </bookViews>
  <sheets>
    <sheet name="Instructivo" sheetId="23" r:id="rId1"/>
    <sheet name="Definiciones" sheetId="22" r:id="rId2"/>
    <sheet name="Ambiente de Control" sheetId="34" r:id="rId3"/>
    <sheet name="Evaluación de riesgos" sheetId="18" r:id="rId4"/>
    <sheet name="Actividades de control" sheetId="17" r:id="rId5"/>
    <sheet name="Info y Comunicación" sheetId="19" r:id="rId6"/>
    <sheet name="Actividades de Monitoreo" sheetId="20" r:id="rId7"/>
    <sheet name="Conclusiones" sheetId="26" r:id="rId8"/>
    <sheet name="Hoja1" sheetId="28" state="hidden" r:id="rId9"/>
  </sheets>
  <definedNames>
    <definedName name="\0">#REF!</definedName>
    <definedName name="\BD">#REF!</definedName>
    <definedName name="\BJ">#REF!</definedName>
    <definedName name="\BP">#REF!</definedName>
    <definedName name="\CA">#REF!</definedName>
    <definedName name="\i">#REF!</definedName>
    <definedName name="\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4" hidden="1">'Actividades de control'!$C$1:$C$122</definedName>
    <definedName name="_xlnm._FilterDatabase" localSheetId="3" hidden="1">'Evaluación de riesgos'!$C$5:$C$160</definedName>
    <definedName name="_xlnm._FilterDatabase" localSheetId="5" hidden="1">'Info y Comunicación'!$C$1:$C$138</definedName>
    <definedName name="_xlnm._FilterDatabase" hidden="1">#REF!</definedName>
    <definedName name="_Key1" hidden="1">#REF!</definedName>
    <definedName name="_Key2" hidden="1">#REF!</definedName>
    <definedName name="_Order1" hidden="1">255</definedName>
    <definedName name="_Order2" hidden="1">255</definedName>
    <definedName name="_Sort" hidden="1">#REF!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localSheetId="0" hidden="1">{"'para SB'!$A$1420:$F$1479"}</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otros">#REF!</definedName>
    <definedName name="CORDEN">#REF!</definedName>
    <definedName name="CUENTA96">#REF!</definedName>
    <definedName name="Divide">#REF!</definedName>
    <definedName name="ELIMEXT">#REF!</definedName>
    <definedName name="ELIMINA">#REF!</definedName>
    <definedName name="entidades">#REF!</definedName>
    <definedName name="EPIANDES">#REF!</definedName>
    <definedName name="ESTADOS_FINANCIEROS_A_PROCESAR">#REF!</definedName>
    <definedName name="ESTCAM">#REF!</definedName>
    <definedName name="ET">#REF!</definedName>
    <definedName name="gorr">"Botón 17"</definedName>
    <definedName name="HTML_CodePage" hidden="1">1252</definedName>
    <definedName name="HTML_Control" localSheetId="0" hidden="1">{"'para SB'!$A$1420:$F$1479"}</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localSheetId="0" hidden="1">{"'Sheet1'!$A$1:$F$179"}</definedName>
    <definedName name="ro" hidden="1">{"'Sheet1'!$A$1:$F$179"}</definedName>
    <definedName name="rod" localSheetId="0" hidden="1">{"'Sheet1'!$A$1:$F$179"}</definedName>
    <definedName name="rod" hidden="1">{"'Sheet1'!$A$1:$F$179"}</definedName>
    <definedName name="rodirgo" localSheetId="0" hidden="1">{"'Sheet1'!$A$1:$F$179"}</definedName>
    <definedName name="rodirgo" hidden="1">{"'Sheet1'!$A$1:$F$179"}</definedName>
    <definedName name="sdaf" localSheetId="0" hidden="1">{"'para SB'!$A$1420:$F$1479"}</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ypesOfTransaction">#REF!</definedName>
    <definedName name="VALID">#REF!</definedName>
    <definedName name="VALOR" localSheetId="0" hidden="1">{#N/A,#N/A,FALSE,"ANEXO1";"ACTIVO",#N/A,FALSE,"ANEXO1";"PASIVO",#N/A,FALSE,"ANEXO1";"G Y P",#N/A,FALSE,"ANEXO1"}</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rn.CONSOLIDADO." localSheetId="0" hidden="1">{#N/A,#N/A,FALSE,"ANEXO1";"ACTIVO",#N/A,FALSE,"ANEXO1";"PASIVO",#N/A,FALSE,"ANEXO1";"G Y P",#N/A,FALSE,"ANEXO1"}</definedName>
    <definedName name="wrn.CONSOLIDADO." hidden="1">{#N/A,#N/A,FALSE,"ANEXO1";"ACTIVO",#N/A,FALSE,"ANEXO1";"PASIVO",#N/A,FALSE,"ANEXO1";"G Y P",#N/A,FALSE,"ANEXO1"}</definedName>
    <definedName name="ws" localSheetId="0" hidden="1">{"'Sheet1'!$A$1:$F$179"}</definedName>
    <definedName name="ws" hidden="1">{"'Sheet1'!$A$1:$F$179"}</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228" i="34" l="1"/>
  <c r="B220" i="34"/>
  <c r="B212" i="34"/>
  <c r="B204" i="34"/>
  <c r="B196" i="34"/>
  <c r="B188" i="34"/>
  <c r="B177" i="34"/>
  <c r="B169" i="34"/>
  <c r="B161" i="34"/>
  <c r="B153" i="34"/>
  <c r="B145" i="34"/>
  <c r="B137" i="34"/>
  <c r="B129" i="34"/>
  <c r="B118" i="34"/>
  <c r="B110" i="34"/>
  <c r="B102" i="34"/>
  <c r="B91" i="34"/>
  <c r="B83" i="34"/>
  <c r="B75" i="34"/>
  <c r="B64" i="34"/>
  <c r="B56" i="34"/>
  <c r="B48" i="34"/>
  <c r="B40" i="34"/>
  <c r="B32" i="34"/>
  <c r="B24" i="34"/>
  <c r="B54" i="28" l="1"/>
  <c r="B53" i="28"/>
  <c r="B19" i="28"/>
  <c r="K127" i="20"/>
  <c r="L127" i="20" s="1"/>
  <c r="K119" i="20"/>
  <c r="L119" i="20" s="1"/>
  <c r="K111" i="20"/>
  <c r="L111" i="20" s="1"/>
  <c r="K103" i="20"/>
  <c r="L103" i="20" s="1"/>
  <c r="K95" i="20"/>
  <c r="L95" i="20" s="1"/>
  <c r="K87" i="20"/>
  <c r="L87" i="20" s="1"/>
  <c r="K79" i="20"/>
  <c r="L79" i="20" s="1"/>
  <c r="K71" i="20"/>
  <c r="L71" i="20" s="1"/>
  <c r="K63" i="20"/>
  <c r="L63" i="20" s="1"/>
  <c r="K52" i="20"/>
  <c r="L52" i="20" s="1"/>
  <c r="K44" i="20"/>
  <c r="L44" i="20" s="1"/>
  <c r="K36" i="20"/>
  <c r="L36" i="20" s="1"/>
  <c r="K28" i="20"/>
  <c r="L28" i="20" s="1"/>
  <c r="K20" i="20"/>
  <c r="L20" i="20" s="1"/>
  <c r="K131" i="19"/>
  <c r="L131" i="19" s="1"/>
  <c r="K123" i="19"/>
  <c r="L123" i="19" s="1"/>
  <c r="K115" i="19"/>
  <c r="L115" i="19" s="1"/>
  <c r="K107" i="19"/>
  <c r="L107" i="19" s="1"/>
  <c r="K99" i="19"/>
  <c r="L99" i="19" s="1"/>
  <c r="K91" i="19"/>
  <c r="L91" i="19" s="1"/>
  <c r="K79" i="19"/>
  <c r="L79" i="19" s="1"/>
  <c r="K71" i="19"/>
  <c r="L71" i="19" s="1"/>
  <c r="K63" i="19"/>
  <c r="L63" i="19" s="1"/>
  <c r="K55" i="19"/>
  <c r="L55" i="19" s="1"/>
  <c r="K43" i="19"/>
  <c r="L43" i="19" s="1"/>
  <c r="K35" i="19"/>
  <c r="L35" i="19" s="1"/>
  <c r="K27" i="19"/>
  <c r="L27" i="19" s="1"/>
  <c r="K19" i="19"/>
  <c r="L19" i="19" s="1"/>
  <c r="K115" i="17"/>
  <c r="K107" i="17"/>
  <c r="L107" i="17" s="1"/>
  <c r="K99" i="17"/>
  <c r="L99" i="17" s="1"/>
  <c r="K91" i="17"/>
  <c r="L91" i="17" s="1"/>
  <c r="K83" i="17"/>
  <c r="L83" i="17" s="1"/>
  <c r="K72" i="17"/>
  <c r="L72" i="17" s="1"/>
  <c r="K64" i="17"/>
  <c r="L64" i="17" s="1"/>
  <c r="K56" i="17"/>
  <c r="L56" i="17" s="1"/>
  <c r="K48" i="17"/>
  <c r="L48" i="17" s="1"/>
  <c r="K37" i="17"/>
  <c r="L37" i="17" s="1"/>
  <c r="K29" i="17"/>
  <c r="L29" i="17" s="1"/>
  <c r="K21" i="17"/>
  <c r="L21" i="17" s="1"/>
  <c r="K153" i="18"/>
  <c r="L153" i="18" s="1"/>
  <c r="N153" i="18" s="1"/>
  <c r="K145" i="18"/>
  <c r="L145" i="18" s="1"/>
  <c r="N145" i="18" s="1"/>
  <c r="K137" i="18"/>
  <c r="L137" i="18" s="1"/>
  <c r="N137" i="18" s="1"/>
  <c r="K129" i="18"/>
  <c r="L129" i="18" s="1"/>
  <c r="N129" i="18" s="1"/>
  <c r="K121" i="18"/>
  <c r="K110" i="18"/>
  <c r="L110" i="18" s="1"/>
  <c r="N110" i="18" s="1"/>
  <c r="K102" i="18"/>
  <c r="L102" i="18" s="1"/>
  <c r="N102" i="18" s="1"/>
  <c r="K94" i="18"/>
  <c r="L94" i="18" s="1"/>
  <c r="N94" i="18" s="1"/>
  <c r="K86" i="18"/>
  <c r="L86" i="18" s="1"/>
  <c r="N86" i="18" s="1"/>
  <c r="K75" i="18"/>
  <c r="L75" i="18" s="1"/>
  <c r="N75" i="18" s="1"/>
  <c r="K67" i="18"/>
  <c r="L67" i="18" s="1"/>
  <c r="N67" i="18" s="1"/>
  <c r="K59" i="18"/>
  <c r="L59" i="18" s="1"/>
  <c r="N59" i="18" s="1"/>
  <c r="K51" i="18"/>
  <c r="L51" i="18" s="1"/>
  <c r="N51" i="18" s="1"/>
  <c r="K43" i="18"/>
  <c r="L43" i="18" s="1"/>
  <c r="N43" i="18" s="1"/>
  <c r="K32" i="18"/>
  <c r="L32" i="18" s="1"/>
  <c r="N32" i="18" s="1"/>
  <c r="K24" i="18"/>
  <c r="L24" i="18" s="1"/>
  <c r="N24" i="18" s="1"/>
  <c r="K16" i="18"/>
  <c r="L16" i="18" s="1"/>
  <c r="N16" i="18" s="1"/>
  <c r="B6" i="28" l="1"/>
  <c r="B81" i="28" l="1"/>
  <c r="B82" i="28"/>
  <c r="B119" i="20"/>
  <c r="B111" i="20"/>
  <c r="B107" i="17"/>
  <c r="B99" i="17"/>
  <c r="L115" i="17"/>
  <c r="L121" i="18"/>
  <c r="N121" i="18" s="1"/>
  <c r="K2" i="28" l="1"/>
  <c r="L2" i="28"/>
  <c r="N99" i="17"/>
  <c r="N107" i="17"/>
  <c r="N111" i="20"/>
  <c r="N119" i="20"/>
  <c r="G2" i="28"/>
  <c r="M2" i="28" l="1"/>
  <c r="N127" i="20"/>
  <c r="N103" i="20"/>
  <c r="N95" i="20"/>
  <c r="N87" i="20"/>
  <c r="N79" i="20"/>
  <c r="N71" i="20"/>
  <c r="N63" i="20"/>
  <c r="N52" i="20"/>
  <c r="N44" i="20"/>
  <c r="N36" i="20"/>
  <c r="N28" i="20"/>
  <c r="N20" i="20"/>
  <c r="N131" i="19"/>
  <c r="N123" i="19"/>
  <c r="N115" i="19"/>
  <c r="N107" i="19"/>
  <c r="N99" i="19"/>
  <c r="N91" i="19"/>
  <c r="N79" i="19"/>
  <c r="N71" i="19"/>
  <c r="N63" i="19"/>
  <c r="N55" i="19"/>
  <c r="N43" i="19"/>
  <c r="N35" i="19"/>
  <c r="N27" i="19"/>
  <c r="N115" i="17"/>
  <c r="N91" i="17"/>
  <c r="N83" i="17"/>
  <c r="N72" i="17"/>
  <c r="N64" i="17"/>
  <c r="N56" i="17"/>
  <c r="N48" i="17"/>
  <c r="N37" i="17"/>
  <c r="N29" i="17"/>
  <c r="N21" i="17"/>
  <c r="B52" i="20" l="1"/>
  <c r="B44" i="20"/>
  <c r="B115" i="17" l="1"/>
  <c r="B91" i="17"/>
  <c r="B44" i="28"/>
  <c r="B45" i="28"/>
  <c r="B46" i="28"/>
  <c r="B47" i="28"/>
  <c r="B48" i="28"/>
  <c r="B49" i="28"/>
  <c r="B50" i="28"/>
  <c r="B51" i="28"/>
  <c r="B52"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43" i="28"/>
  <c r="B127" i="20"/>
  <c r="B103" i="20"/>
  <c r="B95" i="20"/>
  <c r="B87" i="20"/>
  <c r="B79" i="20"/>
  <c r="B71" i="20"/>
  <c r="B63" i="20"/>
  <c r="B36" i="20"/>
  <c r="B28" i="20"/>
  <c r="B20" i="20"/>
  <c r="B131" i="19"/>
  <c r="B123" i="19"/>
  <c r="B115" i="19"/>
  <c r="B107" i="19"/>
  <c r="B99" i="19"/>
  <c r="B91" i="19"/>
  <c r="B79" i="19"/>
  <c r="B71" i="19"/>
  <c r="B63" i="19"/>
  <c r="B55" i="19"/>
  <c r="B43" i="19"/>
  <c r="B35" i="19"/>
  <c r="B27" i="19"/>
  <c r="B19" i="19"/>
  <c r="B83" i="17"/>
  <c r="B72" i="17"/>
  <c r="B64" i="17"/>
  <c r="B56" i="17"/>
  <c r="B48" i="17"/>
  <c r="B37" i="17"/>
  <c r="B29" i="17"/>
  <c r="B21" i="17"/>
  <c r="B26" i="28"/>
  <c r="B27" i="28"/>
  <c r="B28" i="28"/>
  <c r="B29" i="28"/>
  <c r="B30" i="28"/>
  <c r="B31" i="28"/>
  <c r="B32" i="28"/>
  <c r="B33" i="28"/>
  <c r="B34" i="28"/>
  <c r="B35" i="28"/>
  <c r="B36" i="28"/>
  <c r="B37" i="28"/>
  <c r="B38" i="28"/>
  <c r="B39" i="28"/>
  <c r="B40" i="28"/>
  <c r="B41" i="28"/>
  <c r="B42" i="28"/>
  <c r="B153" i="18"/>
  <c r="B145" i="18"/>
  <c r="B137" i="18"/>
  <c r="B129" i="18"/>
  <c r="B121" i="18"/>
  <c r="B110" i="18"/>
  <c r="B102" i="18"/>
  <c r="B94" i="18"/>
  <c r="B86" i="18"/>
  <c r="B75" i="18"/>
  <c r="B67" i="18"/>
  <c r="B59" i="18"/>
  <c r="B51" i="18"/>
  <c r="B43" i="18"/>
  <c r="B32" i="18"/>
  <c r="B24" i="18"/>
  <c r="B16" i="18"/>
  <c r="K42" i="28" l="1"/>
  <c r="K41" i="28"/>
  <c r="K40" i="28"/>
  <c r="K39" i="28"/>
  <c r="K38" i="28"/>
  <c r="K37" i="28"/>
  <c r="K36" i="28"/>
  <c r="K35" i="28"/>
  <c r="K34" i="28"/>
  <c r="K33" i="28"/>
  <c r="K32" i="28"/>
  <c r="K31" i="28"/>
  <c r="K30" i="28"/>
  <c r="K29" i="28"/>
  <c r="K28" i="28"/>
  <c r="K27" i="28"/>
  <c r="K26" i="28"/>
  <c r="L42" i="28"/>
  <c r="L41" i="28"/>
  <c r="L40" i="28"/>
  <c r="L39" i="28"/>
  <c r="L38" i="28"/>
  <c r="L37" i="28"/>
  <c r="L36" i="28"/>
  <c r="L35" i="28"/>
  <c r="L34" i="28"/>
  <c r="L33" i="28"/>
  <c r="L32" i="28"/>
  <c r="L31" i="28"/>
  <c r="L30" i="28"/>
  <c r="L29" i="28"/>
  <c r="L28" i="28"/>
  <c r="L27" i="28"/>
  <c r="L26" i="28"/>
  <c r="L54" i="28"/>
  <c r="L53" i="28"/>
  <c r="L52" i="28"/>
  <c r="L51" i="28"/>
  <c r="L50" i="28"/>
  <c r="L49" i="28"/>
  <c r="L48" i="28"/>
  <c r="L47" i="28"/>
  <c r="L46" i="28"/>
  <c r="L45" i="28"/>
  <c r="L44" i="28"/>
  <c r="L43" i="28"/>
  <c r="K54" i="28"/>
  <c r="K53" i="28"/>
  <c r="K52" i="28"/>
  <c r="K51" i="28"/>
  <c r="K50" i="28"/>
  <c r="K49" i="28"/>
  <c r="K48" i="28"/>
  <c r="K47" i="28"/>
  <c r="K46" i="28"/>
  <c r="K45" i="28"/>
  <c r="K44" i="28"/>
  <c r="K43" i="28"/>
  <c r="C54" i="28"/>
  <c r="E54" i="28"/>
  <c r="F54" i="28"/>
  <c r="G54" i="28"/>
  <c r="C53" i="28"/>
  <c r="E53" i="28"/>
  <c r="F53" i="28"/>
  <c r="G53" i="28"/>
  <c r="L68" i="28"/>
  <c r="L67" i="28"/>
  <c r="L66" i="28"/>
  <c r="L65" i="28"/>
  <c r="L64" i="28"/>
  <c r="L63" i="28"/>
  <c r="L62" i="28"/>
  <c r="L61" i="28"/>
  <c r="L60" i="28"/>
  <c r="L59" i="28"/>
  <c r="L58" i="28"/>
  <c r="L57" i="28"/>
  <c r="L56" i="28"/>
  <c r="L55" i="28"/>
  <c r="K68" i="28"/>
  <c r="K67" i="28"/>
  <c r="K66" i="28"/>
  <c r="K65" i="28"/>
  <c r="K64" i="28"/>
  <c r="K63" i="28"/>
  <c r="K62" i="28"/>
  <c r="K61" i="28"/>
  <c r="K60" i="28"/>
  <c r="K59" i="28"/>
  <c r="K58" i="28"/>
  <c r="K57" i="28"/>
  <c r="K56" i="28"/>
  <c r="K55" i="28"/>
  <c r="L82" i="28"/>
  <c r="L81" i="28"/>
  <c r="L80" i="28"/>
  <c r="L79" i="28"/>
  <c r="L78" i="28"/>
  <c r="L77" i="28"/>
  <c r="L76" i="28"/>
  <c r="L75" i="28"/>
  <c r="L74" i="28"/>
  <c r="L73" i="28"/>
  <c r="L72" i="28"/>
  <c r="L71" i="28"/>
  <c r="L70" i="28"/>
  <c r="L69" i="28"/>
  <c r="K82" i="28"/>
  <c r="K81" i="28"/>
  <c r="K80" i="28"/>
  <c r="K79" i="28"/>
  <c r="K78" i="28"/>
  <c r="K77" i="28"/>
  <c r="K76" i="28"/>
  <c r="K75" i="28"/>
  <c r="K74" i="28"/>
  <c r="K73" i="28"/>
  <c r="K72" i="28"/>
  <c r="K71" i="28"/>
  <c r="K70" i="28"/>
  <c r="K69" i="28"/>
  <c r="G33" i="28"/>
  <c r="G41" i="28"/>
  <c r="F30" i="28"/>
  <c r="F38" i="28"/>
  <c r="G35" i="28"/>
  <c r="F32" i="28"/>
  <c r="G29" i="28"/>
  <c r="F26" i="28"/>
  <c r="G32" i="28"/>
  <c r="F37" i="28"/>
  <c r="G34" i="28"/>
  <c r="G42" i="28"/>
  <c r="F31" i="28"/>
  <c r="F39" i="28"/>
  <c r="F40" i="28"/>
  <c r="F42" i="28"/>
  <c r="F28" i="28"/>
  <c r="F29" i="28"/>
  <c r="G27" i="28"/>
  <c r="G28" i="28"/>
  <c r="G36" i="28"/>
  <c r="F33" i="28"/>
  <c r="F41" i="28"/>
  <c r="G37" i="28"/>
  <c r="F34" i="28"/>
  <c r="G31" i="28"/>
  <c r="F36" i="28"/>
  <c r="G30" i="28"/>
  <c r="G38" i="28"/>
  <c r="F27" i="28"/>
  <c r="F35" i="28"/>
  <c r="G39" i="28"/>
  <c r="G40" i="28"/>
  <c r="G82" i="28"/>
  <c r="G74" i="28"/>
  <c r="F71" i="28"/>
  <c r="F79" i="28"/>
  <c r="F81" i="28"/>
  <c r="F69" i="28"/>
  <c r="G75" i="28"/>
  <c r="G81" i="28"/>
  <c r="G73" i="28"/>
  <c r="F72" i="28"/>
  <c r="F80" i="28"/>
  <c r="F73" i="28"/>
  <c r="F75" i="28"/>
  <c r="F77" i="28"/>
  <c r="F78" i="28"/>
  <c r="G80" i="28"/>
  <c r="G72" i="28"/>
  <c r="G79" i="28"/>
  <c r="G70" i="28"/>
  <c r="F74" i="28"/>
  <c r="F82" i="28"/>
  <c r="G78" i="28"/>
  <c r="G69" i="28"/>
  <c r="G76" i="28"/>
  <c r="F70" i="28"/>
  <c r="G77" i="28"/>
  <c r="G71" i="28"/>
  <c r="F76" i="28"/>
  <c r="E81" i="28"/>
  <c r="C79" i="28"/>
  <c r="E82" i="28"/>
  <c r="C80" i="28"/>
  <c r="C81" i="28"/>
  <c r="C82" i="28"/>
  <c r="C75" i="28"/>
  <c r="C76" i="28"/>
  <c r="C77" i="28"/>
  <c r="C78" i="28"/>
  <c r="C51" i="28"/>
  <c r="G44" i="28"/>
  <c r="G52" i="28"/>
  <c r="F49" i="28"/>
  <c r="F43" i="28"/>
  <c r="G45" i="28"/>
  <c r="G43" i="28"/>
  <c r="F50" i="28"/>
  <c r="F51" i="28"/>
  <c r="F45" i="28"/>
  <c r="G50" i="28"/>
  <c r="G51" i="28"/>
  <c r="G46" i="28"/>
  <c r="G47" i="28"/>
  <c r="F44" i="28"/>
  <c r="F52" i="28"/>
  <c r="G48" i="28"/>
  <c r="F48" i="28"/>
  <c r="G49" i="28"/>
  <c r="F46" i="28"/>
  <c r="F47" i="28"/>
  <c r="G62" i="28"/>
  <c r="F59" i="28"/>
  <c r="F67" i="28"/>
  <c r="F55" i="28"/>
  <c r="G68" i="28"/>
  <c r="F65" i="28"/>
  <c r="F58" i="28"/>
  <c r="G63" i="28"/>
  <c r="F60" i="28"/>
  <c r="F68" i="28"/>
  <c r="F61" i="28"/>
  <c r="G56" i="28"/>
  <c r="G64" i="28"/>
  <c r="G57" i="28"/>
  <c r="G65" i="28"/>
  <c r="F62" i="28"/>
  <c r="G58" i="28"/>
  <c r="G66" i="28"/>
  <c r="F63" i="28"/>
  <c r="F57" i="28"/>
  <c r="G59" i="28"/>
  <c r="G67" i="28"/>
  <c r="F56" i="28"/>
  <c r="F64" i="28"/>
  <c r="G60" i="28"/>
  <c r="G61" i="28"/>
  <c r="F66" i="28"/>
  <c r="C74" i="28"/>
  <c r="C34" i="28"/>
  <c r="C30" i="28"/>
  <c r="E29" i="28"/>
  <c r="E33" i="28"/>
  <c r="E37" i="28"/>
  <c r="E41" i="28"/>
  <c r="E30" i="28"/>
  <c r="E34" i="28"/>
  <c r="E38" i="28"/>
  <c r="E42" i="28"/>
  <c r="E27" i="28"/>
  <c r="E31" i="28"/>
  <c r="E35" i="28"/>
  <c r="E39" i="28"/>
  <c r="E26" i="28"/>
  <c r="E28" i="28"/>
  <c r="E32" i="28"/>
  <c r="E36" i="28"/>
  <c r="E40" i="28"/>
  <c r="E72" i="28"/>
  <c r="E76" i="28"/>
  <c r="E80" i="28"/>
  <c r="E73" i="28"/>
  <c r="E77" i="28"/>
  <c r="E69" i="28"/>
  <c r="C70" i="28"/>
  <c r="C69" i="28"/>
  <c r="C73" i="28"/>
  <c r="E70" i="28"/>
  <c r="E74" i="28"/>
  <c r="E78" i="28"/>
  <c r="C71" i="28"/>
  <c r="E71" i="28"/>
  <c r="E75" i="28"/>
  <c r="E79" i="28"/>
  <c r="C72" i="28"/>
  <c r="C41" i="28"/>
  <c r="C37" i="28"/>
  <c r="C33" i="28"/>
  <c r="C29" i="28"/>
  <c r="C50" i="28"/>
  <c r="C46" i="28"/>
  <c r="C42" i="28"/>
  <c r="C38" i="28"/>
  <c r="C43" i="28"/>
  <c r="C47" i="28"/>
  <c r="C40" i="28"/>
  <c r="C36" i="28"/>
  <c r="C32" i="28"/>
  <c r="C28" i="28"/>
  <c r="C49" i="28"/>
  <c r="C45" i="28"/>
  <c r="E44" i="28"/>
  <c r="E48" i="28"/>
  <c r="E52" i="28"/>
  <c r="E45" i="28"/>
  <c r="E49" i="28"/>
  <c r="E43" i="28"/>
  <c r="E46" i="28"/>
  <c r="E50" i="28"/>
  <c r="E47" i="28"/>
  <c r="E51" i="28"/>
  <c r="E58" i="28"/>
  <c r="E62" i="28"/>
  <c r="E66" i="28"/>
  <c r="E59" i="28"/>
  <c r="E63" i="28"/>
  <c r="E67" i="28"/>
  <c r="C59" i="28"/>
  <c r="C63" i="28"/>
  <c r="C62" i="28"/>
  <c r="E56" i="28"/>
  <c r="E60" i="28"/>
  <c r="E64" i="28"/>
  <c r="E68" i="28"/>
  <c r="C56" i="28"/>
  <c r="C60" i="28"/>
  <c r="C64" i="28"/>
  <c r="E57" i="28"/>
  <c r="E61" i="28"/>
  <c r="E65" i="28"/>
  <c r="E55" i="28"/>
  <c r="C57" i="28"/>
  <c r="C61" i="28"/>
  <c r="C65" i="28"/>
  <c r="C58" i="28"/>
  <c r="C55" i="28"/>
  <c r="C26" i="28"/>
  <c r="C39" i="28"/>
  <c r="C35" i="28"/>
  <c r="C31" i="28"/>
  <c r="C27" i="28"/>
  <c r="C48" i="28"/>
  <c r="C44" i="28"/>
  <c r="C52" i="28"/>
  <c r="C68" i="28"/>
  <c r="C67" i="28"/>
  <c r="C66" i="28"/>
  <c r="B3" i="28"/>
  <c r="B4" i="28"/>
  <c r="B5" i="28"/>
  <c r="B7" i="28"/>
  <c r="B8" i="28"/>
  <c r="B9" i="28"/>
  <c r="B10" i="28"/>
  <c r="B11" i="28"/>
  <c r="B12" i="28"/>
  <c r="B13" i="28"/>
  <c r="B14" i="28"/>
  <c r="B15" i="28"/>
  <c r="B16" i="28"/>
  <c r="B17" i="28"/>
  <c r="B18" i="28"/>
  <c r="B20" i="28"/>
  <c r="B21" i="28"/>
  <c r="B22" i="28"/>
  <c r="B23" i="28"/>
  <c r="B24" i="28"/>
  <c r="B25" i="28"/>
  <c r="B2" i="28"/>
  <c r="M49" i="28" l="1"/>
  <c r="M48" i="28"/>
  <c r="M51" i="28"/>
  <c r="M54" i="28"/>
  <c r="M43" i="28"/>
  <c r="M46" i="28"/>
  <c r="M76" i="28"/>
  <c r="M74" i="28"/>
  <c r="M71" i="28"/>
  <c r="M79" i="28"/>
  <c r="M69" i="28"/>
  <c r="M81" i="28"/>
  <c r="M61" i="28"/>
  <c r="M58" i="28"/>
  <c r="M66" i="28"/>
  <c r="M63" i="28"/>
  <c r="M73" i="28"/>
  <c r="M55" i="28"/>
  <c r="M44" i="28"/>
  <c r="M77" i="28"/>
  <c r="M82" i="28"/>
  <c r="M64" i="28"/>
  <c r="M45" i="28"/>
  <c r="M53" i="28"/>
  <c r="M72" i="28"/>
  <c r="M80" i="28"/>
  <c r="M62" i="28"/>
  <c r="M47" i="28"/>
  <c r="M56" i="28"/>
  <c r="M75" i="28"/>
  <c r="M57" i="28"/>
  <c r="M65" i="28"/>
  <c r="M50" i="28"/>
  <c r="M59" i="28"/>
  <c r="M67" i="28"/>
  <c r="M70" i="28"/>
  <c r="M78" i="28"/>
  <c r="M60" i="28"/>
  <c r="M68" i="28"/>
  <c r="M52" i="28"/>
  <c r="M26" i="28"/>
  <c r="M27" i="28"/>
  <c r="M28" i="28"/>
  <c r="M29" i="28"/>
  <c r="M30" i="28"/>
  <c r="M31" i="28"/>
  <c r="M32" i="28"/>
  <c r="M33" i="28"/>
  <c r="M34" i="28"/>
  <c r="M35" i="28"/>
  <c r="M36" i="28"/>
  <c r="M37" i="28"/>
  <c r="M38" i="28"/>
  <c r="M39" i="28"/>
  <c r="M40" i="28"/>
  <c r="M41" i="28"/>
  <c r="M42" i="28"/>
  <c r="N55" i="28" l="1"/>
  <c r="N52" i="28"/>
  <c r="L19" i="28"/>
  <c r="L10" i="28"/>
  <c r="K20" i="28"/>
  <c r="F19" i="28"/>
  <c r="L13" i="28"/>
  <c r="K4" i="28"/>
  <c r="K5" i="28"/>
  <c r="L20" i="28"/>
  <c r="E19" i="28"/>
  <c r="L21" i="28"/>
  <c r="C19" i="28"/>
  <c r="K7" i="28"/>
  <c r="K15" i="28"/>
  <c r="K23" i="28"/>
  <c r="L6" i="28"/>
  <c r="L14" i="28"/>
  <c r="L22" i="28"/>
  <c r="L3" i="28"/>
  <c r="K13" i="28"/>
  <c r="L4" i="28"/>
  <c r="K6" i="28"/>
  <c r="L5" i="28"/>
  <c r="K8" i="28"/>
  <c r="K16" i="28"/>
  <c r="K24" i="28"/>
  <c r="L7" i="28"/>
  <c r="L15" i="28"/>
  <c r="L23" i="28"/>
  <c r="K11" i="28"/>
  <c r="K12" i="28"/>
  <c r="K21" i="28"/>
  <c r="K22" i="28"/>
  <c r="K9" i="28"/>
  <c r="K17" i="28"/>
  <c r="K25" i="28"/>
  <c r="L8" i="28"/>
  <c r="L16" i="28"/>
  <c r="L24" i="28"/>
  <c r="K19" i="28"/>
  <c r="G19" i="28"/>
  <c r="L11" i="28"/>
  <c r="L12" i="28"/>
  <c r="K14" i="28"/>
  <c r="K3" i="28"/>
  <c r="K10" i="28"/>
  <c r="K18" i="28"/>
  <c r="L9" i="28"/>
  <c r="L17" i="28"/>
  <c r="L25" i="28"/>
  <c r="L18" i="28"/>
  <c r="N53" i="28"/>
  <c r="N54" i="28"/>
  <c r="N49" i="28"/>
  <c r="N47" i="28"/>
  <c r="N46" i="28"/>
  <c r="N48" i="28"/>
  <c r="E6" i="28"/>
  <c r="C6" i="28"/>
  <c r="F6" i="28"/>
  <c r="G6" i="28"/>
  <c r="N44" i="28"/>
  <c r="N26" i="28"/>
  <c r="N34" i="28"/>
  <c r="N42" i="28"/>
  <c r="N27" i="28"/>
  <c r="N35" i="28"/>
  <c r="N40" i="28"/>
  <c r="N28" i="28"/>
  <c r="N36" i="28"/>
  <c r="N29" i="28"/>
  <c r="N37" i="28"/>
  <c r="N30" i="28"/>
  <c r="N38" i="28"/>
  <c r="N32" i="28"/>
  <c r="N31" i="28"/>
  <c r="N39" i="28"/>
  <c r="N33" i="28"/>
  <c r="N41" i="28"/>
  <c r="N51" i="28"/>
  <c r="N43" i="28"/>
  <c r="N50" i="28"/>
  <c r="N76" i="28"/>
  <c r="N75" i="28"/>
  <c r="N69" i="28"/>
  <c r="N77" i="28"/>
  <c r="N82" i="28"/>
  <c r="N70" i="28"/>
  <c r="N78" i="28"/>
  <c r="N71" i="28"/>
  <c r="N79" i="28"/>
  <c r="N72" i="28"/>
  <c r="N80" i="28"/>
  <c r="N74" i="28"/>
  <c r="N73" i="28"/>
  <c r="N81" i="28"/>
  <c r="N45" i="28"/>
  <c r="N60" i="28"/>
  <c r="N68" i="28"/>
  <c r="N61" i="28"/>
  <c r="N62" i="28"/>
  <c r="N63" i="28"/>
  <c r="N66" i="28"/>
  <c r="N67" i="28"/>
  <c r="N56" i="28"/>
  <c r="N64" i="28"/>
  <c r="N57" i="28"/>
  <c r="N65" i="28"/>
  <c r="N58" i="28"/>
  <c r="N59" i="28"/>
  <c r="G10" i="28"/>
  <c r="G23" i="28"/>
  <c r="F7" i="28"/>
  <c r="F20" i="28"/>
  <c r="G25" i="28"/>
  <c r="G11" i="28"/>
  <c r="G24" i="28"/>
  <c r="F8" i="28"/>
  <c r="F21" i="28"/>
  <c r="G15" i="28"/>
  <c r="F4" i="28"/>
  <c r="F15" i="28"/>
  <c r="G3" i="28"/>
  <c r="G13" i="28"/>
  <c r="F9" i="28"/>
  <c r="F22" i="28"/>
  <c r="F11" i="28"/>
  <c r="G8" i="28"/>
  <c r="G4" i="28"/>
  <c r="G14" i="28"/>
  <c r="F10" i="28"/>
  <c r="F23" i="28"/>
  <c r="F24" i="28"/>
  <c r="G9" i="28"/>
  <c r="G5" i="28"/>
  <c r="G21" i="28"/>
  <c r="G22" i="28"/>
  <c r="G7" i="28"/>
  <c r="G20" i="28"/>
  <c r="F3" i="28"/>
  <c r="F13" i="28"/>
  <c r="F25" i="28"/>
  <c r="F14" i="28"/>
  <c r="F5" i="28"/>
  <c r="F12" i="28"/>
  <c r="F17" i="28"/>
  <c r="F2" i="28"/>
  <c r="F16" i="28"/>
  <c r="F18" i="28"/>
  <c r="G18" i="28"/>
  <c r="G16" i="28"/>
  <c r="G12" i="28"/>
  <c r="G17" i="28"/>
  <c r="C21" i="28"/>
  <c r="C16" i="28"/>
  <c r="C12" i="28"/>
  <c r="C8" i="28"/>
  <c r="C3" i="28"/>
  <c r="C24" i="28"/>
  <c r="C20" i="28"/>
  <c r="C15" i="28"/>
  <c r="C11" i="28"/>
  <c r="C7" i="28"/>
  <c r="C2" i="28"/>
  <c r="C23" i="28"/>
  <c r="C18" i="28"/>
  <c r="C14" i="28"/>
  <c r="C10" i="28"/>
  <c r="C5" i="28"/>
  <c r="C25" i="28"/>
  <c r="C22" i="28"/>
  <c r="C17" i="28"/>
  <c r="C13" i="28"/>
  <c r="C9" i="28"/>
  <c r="C4" i="28"/>
  <c r="E3" i="28"/>
  <c r="E8" i="28"/>
  <c r="E12" i="28"/>
  <c r="E16" i="28"/>
  <c r="E21" i="28"/>
  <c r="E25" i="28"/>
  <c r="E4" i="28"/>
  <c r="E9" i="28"/>
  <c r="E13" i="28"/>
  <c r="E17" i="28"/>
  <c r="E22" i="28"/>
  <c r="E2" i="28"/>
  <c r="E5" i="28"/>
  <c r="E10" i="28"/>
  <c r="E14" i="28"/>
  <c r="E18" i="28"/>
  <c r="E23" i="28"/>
  <c r="E7" i="28"/>
  <c r="E11" i="28"/>
  <c r="E15" i="28"/>
  <c r="E20" i="28"/>
  <c r="E24" i="28"/>
  <c r="N19" i="19"/>
  <c r="G55" i="28" s="1"/>
  <c r="M10" i="28" l="1"/>
  <c r="M3" i="28"/>
  <c r="M21" i="28"/>
  <c r="M22" i="28"/>
  <c r="M19" i="28"/>
  <c r="M6" i="28"/>
  <c r="M23" i="28"/>
  <c r="M14" i="28"/>
  <c r="M15" i="28"/>
  <c r="M13" i="28"/>
  <c r="M20" i="28"/>
  <c r="M18" i="28"/>
  <c r="M25" i="28"/>
  <c r="M17" i="28"/>
  <c r="M9" i="28"/>
  <c r="M12" i="28"/>
  <c r="M11" i="28"/>
  <c r="M24" i="28"/>
  <c r="M16" i="28"/>
  <c r="M8" i="28"/>
  <c r="M7" i="28"/>
  <c r="M5" i="28"/>
  <c r="M4" i="28"/>
  <c r="I54" i="28"/>
  <c r="I19" i="28"/>
  <c r="I53" i="28"/>
  <c r="I6" i="28"/>
  <c r="E33" i="26"/>
  <c r="G33" i="26"/>
  <c r="G29" i="26"/>
  <c r="E29" i="26"/>
  <c r="G27" i="26"/>
  <c r="E27" i="26"/>
  <c r="G31" i="26"/>
  <c r="E31" i="26"/>
  <c r="G26" i="28"/>
  <c r="H6" i="28" s="1"/>
  <c r="N19" i="28" l="1"/>
  <c r="N2" i="28"/>
  <c r="N6" i="28"/>
  <c r="N9" i="28"/>
  <c r="N17" i="28"/>
  <c r="N25" i="28"/>
  <c r="N10" i="28"/>
  <c r="N18" i="28"/>
  <c r="N16" i="28"/>
  <c r="N11" i="28"/>
  <c r="N20" i="28"/>
  <c r="N8" i="28"/>
  <c r="N3" i="28"/>
  <c r="N12" i="28"/>
  <c r="N21" i="28"/>
  <c r="N4" i="28"/>
  <c r="N13" i="28"/>
  <c r="N22" i="28"/>
  <c r="N5" i="28"/>
  <c r="N14" i="28"/>
  <c r="N23" i="28"/>
  <c r="N7" i="28"/>
  <c r="N15" i="28"/>
  <c r="N24" i="28"/>
  <c r="I81" i="28"/>
  <c r="I82" i="28"/>
  <c r="I80" i="28"/>
  <c r="I56" i="28"/>
  <c r="I30" i="28"/>
  <c r="I2" i="28"/>
  <c r="I70" i="28"/>
  <c r="I28" i="28"/>
  <c r="I77" i="28"/>
  <c r="I69" i="28"/>
  <c r="I61" i="28"/>
  <c r="I51" i="28"/>
  <c r="I43" i="28"/>
  <c r="I76" i="28"/>
  <c r="I68" i="28"/>
  <c r="I60" i="28"/>
  <c r="I50" i="28"/>
  <c r="I42" i="28"/>
  <c r="I34" i="28"/>
  <c r="I26" i="28"/>
  <c r="I52" i="28"/>
  <c r="I35" i="28"/>
  <c r="I75" i="28"/>
  <c r="I67" i="28"/>
  <c r="I59" i="28"/>
  <c r="I49" i="28"/>
  <c r="I41" i="28"/>
  <c r="I33" i="28"/>
  <c r="I73" i="28"/>
  <c r="I39" i="28"/>
  <c r="I72" i="28"/>
  <c r="I46" i="28"/>
  <c r="I79" i="28"/>
  <c r="I63" i="28"/>
  <c r="I45" i="28"/>
  <c r="I29" i="28"/>
  <c r="I78" i="28"/>
  <c r="I44" i="28"/>
  <c r="I27" i="28"/>
  <c r="I74" i="28"/>
  <c r="I66" i="28"/>
  <c r="I58" i="28"/>
  <c r="I48" i="28"/>
  <c r="I40" i="28"/>
  <c r="I32" i="28"/>
  <c r="I65" i="28"/>
  <c r="I57" i="28"/>
  <c r="I47" i="28"/>
  <c r="I31" i="28"/>
  <c r="I64" i="28"/>
  <c r="I38" i="28"/>
  <c r="I71" i="28"/>
  <c r="I55" i="28"/>
  <c r="I37" i="28"/>
  <c r="I62" i="28"/>
  <c r="I36" i="28"/>
  <c r="I4" i="28"/>
  <c r="I11" i="28"/>
  <c r="I24" i="28"/>
  <c r="I14" i="28"/>
  <c r="I25" i="28"/>
  <c r="I15" i="28"/>
  <c r="I21" i="28"/>
  <c r="I10" i="28"/>
  <c r="I7" i="28"/>
  <c r="I22" i="28"/>
  <c r="I16" i="28"/>
  <c r="I8" i="28"/>
  <c r="I12" i="28"/>
  <c r="I18" i="28"/>
  <c r="I20" i="28"/>
  <c r="I3" i="28"/>
  <c r="I17" i="28"/>
  <c r="I23" i="28"/>
  <c r="I9" i="28"/>
  <c r="I5" i="28"/>
  <c r="I13" i="28"/>
  <c r="H53" i="28"/>
  <c r="H19" i="28"/>
  <c r="H80" i="28"/>
  <c r="H73" i="28"/>
  <c r="H52" i="28"/>
  <c r="H39" i="28"/>
  <c r="H3" i="28"/>
  <c r="H5" i="28"/>
  <c r="H30" i="28"/>
  <c r="H69" i="28"/>
  <c r="H9" i="28"/>
  <c r="H43" i="28"/>
  <c r="H22" i="28"/>
  <c r="H11" i="28"/>
  <c r="H44" i="28"/>
  <c r="H63" i="28"/>
  <c r="H2" i="28"/>
  <c r="H20" i="28"/>
  <c r="H72" i="28"/>
  <c r="H61" i="28"/>
  <c r="H51" i="28"/>
  <c r="H41" i="28"/>
  <c r="H7" i="28"/>
  <c r="H76" i="28"/>
  <c r="H57" i="28"/>
  <c r="H40" i="28"/>
  <c r="H14" i="28"/>
  <c r="H62" i="28"/>
  <c r="H55" i="28"/>
  <c r="H60" i="28"/>
  <c r="H50" i="28"/>
  <c r="H23" i="28"/>
  <c r="H79" i="28"/>
  <c r="H59" i="28"/>
  <c r="H35" i="28"/>
  <c r="H38" i="28"/>
  <c r="H81" i="28"/>
  <c r="H71" i="28"/>
  <c r="H10" i="28"/>
  <c r="H58" i="28"/>
  <c r="H54" i="28"/>
  <c r="H82" i="28"/>
  <c r="H8" i="28"/>
  <c r="H48" i="28"/>
  <c r="H13" i="28"/>
  <c r="H25" i="28"/>
  <c r="H16" i="28"/>
  <c r="H28" i="28"/>
  <c r="H29" i="28"/>
  <c r="H26" i="28"/>
  <c r="H18" i="28"/>
  <c r="H27" i="28"/>
  <c r="H70" i="28"/>
  <c r="H45" i="28"/>
  <c r="H68" i="28"/>
  <c r="H36" i="28"/>
  <c r="H42" i="28"/>
  <c r="H31" i="28"/>
  <c r="H37" i="28"/>
  <c r="H67" i="28"/>
  <c r="H78" i="28"/>
  <c r="H46" i="28"/>
  <c r="H74" i="28"/>
  <c r="H17" i="28"/>
  <c r="H21" i="28"/>
  <c r="H24" i="28"/>
  <c r="H34" i="28"/>
  <c r="H4" i="28"/>
  <c r="H47" i="28"/>
  <c r="H65" i="28"/>
  <c r="H32" i="28"/>
  <c r="H56" i="28"/>
  <c r="H77" i="28"/>
  <c r="H66" i="28"/>
  <c r="H49" i="28"/>
  <c r="H12" i="28"/>
  <c r="H64" i="28"/>
  <c r="H15" i="28"/>
  <c r="H75" i="28"/>
  <c r="H33" i="28"/>
  <c r="E25" i="26" l="1"/>
  <c r="G25" i="26"/>
  <c r="M7" i="26" l="1"/>
</calcChain>
</file>

<file path=xl/sharedStrings.xml><?xml version="1.0" encoding="utf-8"?>
<sst xmlns="http://schemas.openxmlformats.org/spreadsheetml/2006/main" count="1123" uniqueCount="771">
  <si>
    <t>EVALUACIÓN INDEPENDIENTE SISTEMA DE CONTROL INTERNO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</si>
  <si>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 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t>
  </si>
  <si>
    <t>Orientaciones Generales</t>
  </si>
  <si>
    <r>
      <t xml:space="preserve">El archivo contiene las siguientes hojas:
 -  </t>
    </r>
    <r>
      <rPr>
        <b/>
        <sz val="11"/>
        <rFont val="Arial Narrow"/>
        <family val="2"/>
      </rPr>
      <t xml:space="preserve">Pestañas por cada uno de los componentes de control interno: </t>
    </r>
    <r>
      <rPr>
        <sz val="10"/>
        <rFont val="Arial Narrow"/>
        <family val="2"/>
      </rPr>
      <t>"Ambiente de Control", "Evaluación de riesgos", "Actividades de control", "Información y Comunicación", y " Actividades de Monitoreo". las cuales cuentan todas con la siguiente estructura:</t>
    </r>
  </si>
  <si>
    <t>Columna</t>
  </si>
  <si>
    <t>Descripción</t>
  </si>
  <si>
    <r>
      <t xml:space="preserve">
</t>
    </r>
    <r>
      <rPr>
        <b/>
        <i/>
        <u/>
        <sz val="9"/>
        <rFont val="Arial Narrow"/>
        <family val="2"/>
      </rPr>
      <t>Lineamiento X:</t>
    </r>
  </si>
  <si>
    <t>Esta columna define los lineamientos generales para cada uno de los componentes del MECI y se asocian los temas específicos que se deben analizar en cada uno.</t>
  </si>
  <si>
    <t>DIMENSIÓN O POLÍTICA DEL MIPG ASOCIADA AL REQUERIMIENTO</t>
  </si>
  <si>
    <t>En esta columna se deben asociar la (las) dimensión (es), así como la (s) política (s) de gestión y desempeño que permiten el desarrollo del tema en la entidad, en el marco del Modelo Integrado de Planeación y Gestión MIPG.</t>
  </si>
  <si>
    <r>
      <t>Evaluación "</t>
    </r>
    <r>
      <rPr>
        <b/>
        <sz val="10"/>
        <rFont val="Arial Narrow"/>
        <family val="2"/>
      </rPr>
      <t>si se encuentra Presente"</t>
    </r>
    <r>
      <rPr>
        <b/>
        <sz val="9"/>
        <rFont val="Arial Narrow"/>
        <family val="2"/>
      </rPr>
      <t xml:space="preserve">
</t>
    </r>
    <r>
      <rPr>
        <sz val="9"/>
        <rFont val="Arial Narrow"/>
        <family val="2"/>
      </rPr>
      <t>Referencia a Procesos, Manuales/Políticas de Operación/Procedimientos/Instructivos u otros desarrollos que den cuente de su aplicación</t>
    </r>
  </si>
  <si>
    <t>Indicar el nombre del proceso, manual, política de operación, procedimiento o instructivo en donde se encuentra documentado y su fuente de consulta.
De acuerdo con lo identificado como resultado de la evaluación del requerimiento, seleccione de la lista desplegable 1, 2 o 3 de acuerdo con las siguientes definiciones:
1 - No existen actividades diseñadas para cubrir el requerimiento. 
2 - Existen actividades diseñadas o en proceso de diseño, pero éstas no se encuentran documentadas en las políticas/procedimientos u otras herramientas
3 - Las actividades se encuentran diseñadas, documentadas y socializadas de acuerdo con el requerimiento.
Nota: Entiendase "diseñada" como aquella actividad que cuenta con un responsable(s), periodicidad (cada cuanto se realiza ), proposito (objetivo), Como se lleva a cabo  (procedimiento), qué pasa con las desviaciones y/o excepciones (producto de su ejecucion) y cuenta con evidencia (documentacion).</t>
  </si>
  <si>
    <t>EVIDENCIA DEL CONTROL</t>
  </si>
  <si>
    <t>No.</t>
  </si>
  <si>
    <t>Relaciona el consecutivo de las evidencias que se identifican en relación con la efectividad del control.</t>
  </si>
  <si>
    <t>Referencia a Análisis y verificaciones en el marco del Comité Institucional de Coordinación de Control Interno</t>
  </si>
  <si>
    <t>Indicar las acciones que se han adelantado para evaluar el estado del Sistema de Control Interno en el marco del Comité Institucional de Coordinación de Control Interno. Acciones entendidas a las modificaciones, actualizaciones y actividades de fortalecimiento del sistema a partir de la normatividad vigente.</t>
  </si>
  <si>
    <t xml:space="preserve">Observaciones de la evaluacion independiente (tener encuenta papel de  líneas de defensa) </t>
  </si>
  <si>
    <t>Indicar las acciones que se han adelantado en el marco de la evaluaciòn independiente (auditoria interna), sobre el estado del Sistema de Control Interno . Acciones entendidas en la evaluación y monitoreo de la efectividad del control, incluyendo el seguimiento a los controles de la primera y segunda linea de defensa.</t>
  </si>
  <si>
    <r>
      <t xml:space="preserve">Evaluación </t>
    </r>
    <r>
      <rPr>
        <b/>
        <sz val="10"/>
        <rFont val="Arial Narrow"/>
        <family val="2"/>
      </rPr>
      <t>"si se encuentra Funcionando"</t>
    </r>
  </si>
  <si>
    <t>Seleccionar de la lista desplegable 1, 2 o 3 de acuerdo con los siguientes criterios y basado en los resultados reportados por la Oficina de Control Interno así:
1 - El control  no opera como está diseñado o bien no está presente (no se ha implementado)
2 - El control opera como está diseñado pero con algunas falencias
3-  El control opera como está diseñado y es efectivo frente al cumplimiento de los objetivos y para evitar la materialización del riesgo.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</si>
  <si>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establecer si el Sistema de Control Interno evaluado se encuentra </t>
    </r>
    <r>
      <rPr>
        <b/>
        <sz val="10"/>
        <rFont val="Arial Narrow"/>
        <family val="2"/>
      </rPr>
      <t>PRESENTE y FUNCIONANDO</t>
    </r>
    <r>
      <rPr>
        <sz val="10"/>
        <rFont val="Arial Narrow"/>
        <family val="2"/>
      </rPr>
      <t xml:space="preserve">, permitiéndo definir puntos de mejora a través de los componentes del MECI y </t>
    </r>
    <r>
      <rPr>
        <sz val="10"/>
        <color rgb="FFFF0000"/>
        <rFont val="Arial Narrow"/>
        <family val="2"/>
      </rPr>
      <t>su articulacion</t>
    </r>
    <r>
      <rPr>
        <sz val="10"/>
        <rFont val="Arial Narrow"/>
        <family val="2"/>
      </rPr>
      <t xml:space="preserve"> con las Dimensiones del MIPG.</t>
    </r>
  </si>
  <si>
    <t xml:space="preserve">Clasificación </t>
  </si>
  <si>
    <t>Observaciones del Control</t>
  </si>
  <si>
    <t>Mantenimiento del Control</t>
  </si>
  <si>
    <t>Cuando en el análisis de los requerimientos en los diferentes componentes del MECI se cuente con aspectos evaluados en nivel 3 (presente) y 3 (funcionando).</t>
  </si>
  <si>
    <t>Se encuentra presente y funciona correctamente, por lo tanto se requiere acciones o actividades  dirigidas a su mantenimiento dentro del marco de las lineas de defensa.</t>
  </si>
  <si>
    <t>Oportunidad de Mejora</t>
  </si>
  <si>
    <t>Cuando en el análisis de los requerimientos en los diferentes componentes del MECI se cuente con aspectos evaluados en nivel 2 (presente) y 3 (funcionando).</t>
  </si>
  <si>
    <t xml:space="preserve"> Se encuentra presente  y funcionando, pero requiere mejoras frente a su diseño, ya que  opera de manera efectiva
</t>
  </si>
  <si>
    <t>Deficiencia de Control
(Diseño o Ejecución)</t>
  </si>
  <si>
    <t>Cuando en el análisis de los requerimientos en los diferentes componentes del MECI se cuente con aspectos evaluados en nivel 2 (presente) y 2 (funcionando); 3 (presente) y 1 (funcionando); 3 (presente) y 2 (funcionando); 2 (presente) y 1 (funcionando)</t>
  </si>
  <si>
    <t>Se encuentra presente y funcionando, pero requiere acciones dirigidas a fortalecer  o mejorar su diseño y/o ejecucion.</t>
  </si>
  <si>
    <t>Deficiencia de Control Mayor
(Diseño y Ejecución)</t>
  </si>
  <si>
    <t>Cuando en el análisis de los requerimientos en los diferentes componentes del MECI se cuente con aspectos evaluados en nivel 1 (presente) y 1 (funcionando);1 (presente) y 2 (funcionando); 1(presente) y 3 (funcionando).</t>
  </si>
  <si>
    <t>No se encuentra presente  por lo tanto no esta funcionando, lo que hace que se requieran acciones dirigidas a fortalecer su diseño y puesta en marcha</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</si>
  <si>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si el Sistema de Control Interno evaluado se encuentra </t>
    </r>
    <r>
      <rPr>
        <b/>
        <sz val="10"/>
        <rFont val="Arial Narrow"/>
        <family val="2"/>
      </rPr>
      <t>PRESENTE y FUNCIONANDO</t>
    </r>
    <r>
      <rPr>
        <sz val="10"/>
        <rFont val="Arial Narrow"/>
        <family val="2"/>
      </rPr>
      <t>, definiendo puntos de mejora a través de los componentes del MECI y su relación con las Dimensiones del MIPG.</t>
    </r>
  </si>
  <si>
    <r>
      <t xml:space="preserve"> -</t>
    </r>
    <r>
      <rPr>
        <sz val="11"/>
        <rFont val="Arial Narrow"/>
        <family val="2"/>
      </rPr>
      <t xml:space="preserve"> </t>
    </r>
    <r>
      <rPr>
        <b/>
        <sz val="11"/>
        <rFont val="Arial Narrow"/>
        <family val="2"/>
      </rPr>
      <t>Definiciones:</t>
    </r>
    <r>
      <rPr>
        <sz val="11"/>
        <rFont val="Arial Narrow"/>
        <family val="2"/>
      </rPr>
      <t xml:space="preserve"> A</t>
    </r>
    <r>
      <rPr>
        <sz val="10"/>
        <rFont val="Arial Narrow"/>
        <family val="2"/>
      </rPr>
      <t>lgunos términos asociados a con control interno y utilizados en diferentes partes del formato.</t>
    </r>
  </si>
  <si>
    <t>Términos y Definiciones</t>
  </si>
  <si>
    <t>Término</t>
  </si>
  <si>
    <t>Actividad de control</t>
  </si>
  <si>
    <t>Acciones establecidas en los procesos, políticas, procedimientos u otras herramientas que permiten que se lleven a cabo las instrucciones de la Administración para mitigar los riesgos relacionados con el logro de los objetivos. Las Actividades de Control son un Componente del Control Interno.</t>
  </si>
  <si>
    <t>Alta Dirección</t>
  </si>
  <si>
    <t>Comprende los empleos del Nivel Directivo a los cuales corresponden funciones de dirección general, de formulación de políticas institucionales y de adopción de planes, programas y proyectos. (Decreto 770 de 2005)</t>
  </si>
  <si>
    <t>Ambiente de control</t>
  </si>
  <si>
    <t>El ambiente de control establece el tono de una organización. Es la base de los otros componentes del control interno pues define los valores y principios con los cuales se rige la entidad e influye en la conciencia de los servidores sobre la forma en que se deben llevar a cabo las operaciones.</t>
  </si>
  <si>
    <t>Comité Institucional de Coordinación de Control Interno</t>
  </si>
  <si>
    <t>Instancia del más alto nivel jerárquico, creado como órgano asesor e instancia decisora en los asuntos de control interno, de oblgatoria conformación para todas las entidades estatales. (Ley 87 de 1993, art 13 y Decreto 648 de 2017).</t>
  </si>
  <si>
    <t>Comité Institucional de Gestión y Desempeño</t>
  </si>
  <si>
    <t>Instancia del más alto nivel jerárquico, encargado de orientar la implementación y operación del Modelo Integrado de Planeación y Gestión MIPG, de oblgatoria conformación para todas las entidades estatales. (Decreto 1499 de 2017).</t>
  </si>
  <si>
    <t>Componente</t>
  </si>
  <si>
    <t>Uno de los cinco elementos del Modelo Estándar de Control Interno MECI.</t>
  </si>
  <si>
    <t>Conflicto de interés</t>
  </si>
  <si>
    <t>Situación en la cual un auditor interno, que ocupa un puesto de confianza, tiene interés personal o profesional en competencia con otros intereses. Tales intereses pueden hacerle difícil el cumplimiento imparcial de sus tareas. (Tomado de las Normas Internacionales de Auditoría Interna Norma 1120)
En el sector público el conflicto de interés existe cuando el interés personal de quien ejerce una función pública colisiona con los deberes y obligaciones del cargo que desempeña. (Guía Conflictos de Interés de Servidores Públicos. Función Pública. 2018).</t>
  </si>
  <si>
    <t>Control Interno</t>
  </si>
  <si>
    <t>Estructura de procesos, políticas, procedimientos, manuales y otras herramientas diseñadas por la entidad para proporcionar seguridad razonable de que los objetivos y metas se alcanzarán y que los eventos no deseados se evitaran o bien se detectaran y corregirán.</t>
  </si>
  <si>
    <t>Control interno efectivo</t>
  </si>
  <si>
    <t>El Sistema de Control Interno para que sea efectivo requiere que cada uno de los cinco componentes del MECI y sus lineamientos, estén presentes, funcionando y operando de manera articulada con el MIPG.</t>
  </si>
  <si>
    <t>Controles generales de TI</t>
  </si>
  <si>
    <t>Actividades de control que ayudan a asegurar la apropiada operación de la tecnología, incluyen los controles sobre la infraestructura de tecnología, seguridad de la información, adquisición de tecnología  su desarrollo y mantenimiento.</t>
  </si>
  <si>
    <t>Corrupción</t>
  </si>
  <si>
    <t>Posibilidad de que por acción u omisión, se use el poder para desviar la gestión de lo público hacia un beneficio privado.  (Secretaría de Transparencia)</t>
  </si>
  <si>
    <t>COSO</t>
  </si>
  <si>
    <t>Committe of Sponsoring Organizations of the Treadway Commission (por sus siglas en inglés). COSO es una iniciativa conjunta de cinco organizaciones del sector privado y se dedica a liderar el desarrollo de marcos y guías en control interno y gestión de riesgos.</t>
  </si>
  <si>
    <t>Cumplimiento</t>
  </si>
  <si>
    <t>Esta relacionado con el cumplimiento a las leyes y regulaciones aplicables a la Entidad.</t>
  </si>
  <si>
    <t>Deficiencia de control</t>
  </si>
  <si>
    <t xml:space="preserve">Es una falla con respecto a un control particular o actividad de control. </t>
  </si>
  <si>
    <t>Deficiencia del Sistema de control interno</t>
  </si>
  <si>
    <t>Se asocia a fallas o brechas en un componente o componentes y sus lineamientos que tiene la capacidad para generar riesgos.</t>
  </si>
  <si>
    <t>Evaluación de Riesgos</t>
  </si>
  <si>
    <t>Proceso que permite a cada entidad identificar, analizar y administrar riesgos relevantes para el logro de sus objetivos.</t>
  </si>
  <si>
    <t>Evaluaciones continuas</t>
  </si>
  <si>
    <t>Corresponden a actividades (manuales o automáticas) que sirven para monitorear la efectividad del control interno en el día a día de las operaciones. Estas evaluaciones incluyen actos regulares de administración, comparaciones, conciliaciones y otras acciones rutinarias.</t>
  </si>
  <si>
    <t>Evaluaciones separadas</t>
  </si>
  <si>
    <t>Incluye autoevaluaciones, en las que las personas responsables por una unidad o función particular (2a línea de defensa) determinan la efectividad de los controles para sus actividades clave para el logro de los objetivos institucionales.
Así mismo, se incluyen las evaluaciones realizadas por las Auditorías (interna y externa).</t>
  </si>
  <si>
    <t>Funcionando</t>
  </si>
  <si>
    <t>La determinación que los componentes y lineamientos son aplicados de forma sistemática como han sido diseñados y es posible analizar su efectividad para evitar la materialización de riesgos, mediante el contraste de información relevante.</t>
  </si>
  <si>
    <t>Integridad</t>
  </si>
  <si>
    <t>El economista estadounidense Anthony Downs “la integridad consiste en la coherencia entre las declaraciones y las realizaciones[1]”, entendiéndose esta como una característica personal, que en el sector público también se refiere al cumplimiento de la promesa que cada servidor le hace al Estado y a la ciudadanía de ejercer a cabalidad su labor. (Tomado micrositio MIPG, Dimensión Talento Humano).</t>
  </si>
  <si>
    <t>Lineamiento</t>
  </si>
  <si>
    <t>Especificaciones fundamentales asociadas a cada uno de los componentes del MECI que permitirán establecer la efectividad del Sistema de Control Interno.</t>
  </si>
  <si>
    <t xml:space="preserve">Mantenimieto del Control </t>
  </si>
  <si>
    <t xml:space="preserve">Verificar periodicamente el control y ante cambios en el entorno externo o interno realizar los ajustes correspondientes o incluir un nuevo control </t>
  </si>
  <si>
    <t>Mapa de riesgos</t>
  </si>
  <si>
    <t>Herramiento cualitativa que permite identificar los riesgos de la organización en el cual se presenta una descripción de cada uno de ellos y su tratamiento.</t>
  </si>
  <si>
    <t>Hallazgo en el cual sí existe un cumplimiento, pero a pesar de ello se determina, bajo criterios objetivos, que existe un margen de mejora para optimizar más una actividad, tarea o proceso concreto.</t>
  </si>
  <si>
    <t>Política</t>
  </si>
  <si>
    <t>Declaración emitida por la administración acerca de lo que debe hacerse para el control. Las políticas son la base para la definición de procedimientos.</t>
  </si>
  <si>
    <t>Presente</t>
  </si>
  <si>
    <t>La determinación que existen en diseño e implementación de los requerimientos asociados a las políticas de gestión y desempeño.</t>
  </si>
  <si>
    <t>Procedimiento</t>
  </si>
  <si>
    <t>Actividades desagregadas que implementan una política o determinan acciones concretas para la consecución de un objetivo o meta.</t>
  </si>
  <si>
    <t>Reporte</t>
  </si>
  <si>
    <t>Información suministrada por diferentes instancias de la entidad, que incluye datos internos y externos, así como información financiera y no financiera, necesaria para la toma de decisiones.</t>
  </si>
  <si>
    <t>Riesgo</t>
  </si>
  <si>
    <t>La posibilidad de que un evento ocurra y afecte de manera adversa el logro de los objetivos.</t>
  </si>
  <si>
    <t>Riesgo inherente</t>
  </si>
  <si>
    <t xml:space="preserve">El riesgo frente al logro de los objetivos en ausencia de cualquier acción por parte de la administración para afectar el impacto o probabilidad de dicho riesgo. </t>
  </si>
  <si>
    <t>Riesgo residual</t>
  </si>
  <si>
    <t>El riesgo frente al logro de los objetivos que permanece una vez la respuesta al riesgo ha sido diseñada e implementada por parte de la administración.</t>
  </si>
  <si>
    <t>Segregación de Funciones</t>
  </si>
  <si>
    <t>Se refiere a la asignación de las responsabilidades con diferentes niveles de autorización con el fin de reducir errores o posibles situaciones de corrupción durante el normal desarrollo de sus funciones.</t>
  </si>
  <si>
    <t>Seguridad razonable</t>
  </si>
  <si>
    <t>Determina que no importa que tan bien esté diseñado e implementado el control interno, no se puede garantizar que los objetivos de la entidad se van a cumplir. Esto por las limitaciones inherentes de todo Sistemas de Control Interno.</t>
  </si>
  <si>
    <t xml:space="preserve">Evaluación Independiente </t>
  </si>
  <si>
    <t xml:space="preserve">Se entiende como las prácticas de examen al control interno y ejercicio de auditoría llevadas a cabo por la oficina de control interno o quien haga sus veces, teniendo en cuenta las normas de auditoria generalmente aceptadas. </t>
  </si>
  <si>
    <t>Lineas de Defensa</t>
  </si>
  <si>
    <t>Esquema de asignación de responsabilidades, adaptada del Modelo de las 3 Líneas de Defensa” del Instituto de Auditores, el cual proporciona una manera simple y efectiva para mejorar las comunicaciones en la gestión de riesgos y control mediante la aclaración de las funciones y deberes esenciales relacionados, que permiten contar con diferentes niveles para el control.</t>
  </si>
  <si>
    <t>AMBIENTE DE CONTROL</t>
  </si>
  <si>
    <t>La entidad debe asegurar un ambiente de control que le permita disponer de las condiciones mínimas para el ejercicio del control interno. Esto se logra con el compromiso, liderazgo y los lineamientos de la alta dirección y del Comité Institucional de Coordinación de Control Interno. El Ambiente de Control es el fundamento de todos los demás componentes del control interno, se incluyen la integridad y valores éticos, la competencia (capacidad) de los servidores de la entidad; la manera en que la Alta Dirección asigna autoridad y responsabilidad, así como también el direccionamiento estratégico definido.</t>
  </si>
  <si>
    <t>ID</t>
  </si>
  <si>
    <r>
      <t xml:space="preserve">Explicación de cómo la Entidad </t>
    </r>
    <r>
      <rPr>
        <b/>
        <u/>
        <sz val="11"/>
        <color theme="0"/>
        <rFont val="Arial Narrow"/>
        <family val="2"/>
      </rPr>
      <t>evidencia</t>
    </r>
    <r>
      <rPr>
        <b/>
        <sz val="11"/>
        <color theme="0"/>
        <rFont val="Arial Narrow"/>
        <family val="2"/>
      </rPr>
      <t xml:space="preserve"> que está dando respuesta al requerimiento
</t>
    </r>
    <r>
      <rPr>
        <sz val="11"/>
        <color theme="0"/>
        <rFont val="Arial Narrow"/>
        <family val="2"/>
      </rPr>
      <t>Referencia a Procesos, Manuales/Políticas de Operación/Procedimientos/Instructivos u otros desarrollos que den cuente de su aplicación</t>
    </r>
  </si>
  <si>
    <t xml:space="preserve">EVIDENCIA DEL CONTROL </t>
  </si>
  <si>
    <t xml:space="preserve">Evaluación </t>
  </si>
  <si>
    <t>EJEMPLO</t>
  </si>
  <si>
    <t xml:space="preserve"> Aplicación del Código de Integridad. (incluye análisis de desviaciones, convivencia laboral, temas disciplinarios internos, quejas o denuncias sobres los servidores de la entidad, u otros temas relacionados).</t>
  </si>
  <si>
    <t>Dimensión Talento Humano
Política Integridad</t>
  </si>
  <si>
    <t>1.1 Aplicación del Código de Integridad. (incluye análisis de desviaciones, convivencia laboral, temas disciplinarios internos, quejas o denuncias sobres los servidores de la entidad, u otros temas relacionados).</t>
  </si>
  <si>
    <t xml:space="preserve">1.2 Mecanismos para el manejo de conflictos de interés. </t>
  </si>
  <si>
    <t>1.3 Mecanismos frente a la detección y prevención del uso inadecuado de información privilegiada u otras situaciones que puedan implicar riesgos para la entidad.</t>
  </si>
  <si>
    <t xml:space="preserve">1.4 La evaluación de las acciones transversales de integridad, mediante el monitoreo permanente de los riesgos de corrupción. </t>
  </si>
  <si>
    <t>Dimension Talento Humano
Politica de Integridad</t>
  </si>
  <si>
    <t xml:space="preserve">1.5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
</t>
  </si>
  <si>
    <t>Evaluación</t>
  </si>
  <si>
    <t>Referencia de la evaluacion independiente por parte de la Oficina de Control Interno o quien haga sus veces</t>
  </si>
  <si>
    <t>2.1 Creación o actualización del Comité Institucional de Coordinación de Control Interno (incluye ajustes en periodicidad para reunión, articulación con el Comité Institucioanl de Gestión y Desempeño).</t>
  </si>
  <si>
    <t>Dimension Control Interno
Politica de Control Interno</t>
  </si>
  <si>
    <t>2.2 Definición y documentación del Esquema de Líneas de Defensa</t>
  </si>
  <si>
    <t>Dimension Control Interno
Politica de Control Interno
Lineas de defensa</t>
  </si>
  <si>
    <t>2.3 Definición de líneas de reporte en temas clave para la toma de decisiones, atendiendo el Esquema de Líneas de Defensa</t>
  </si>
  <si>
    <t>Dimension Control Interno
Politica de Control Interno
Linea de Defensa
Dimension de Informaciòn y Comunicaciòn</t>
  </si>
  <si>
    <t>3.1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</si>
  <si>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Dimension de Direccionamiento Estrategico y Planeaciòn
Politica de Planeaciòn Institucional 
Dimension Control Interno</t>
  </si>
  <si>
    <t xml:space="preserve">3.2 La Alta Dirección frente a la política de Administración del Riesgo definen los niveles de aceptación del riesgo, teniendo en cuenta cada uno de los objetivos establecidos. </t>
  </si>
  <si>
    <t>Dimension Control Interno
Politica de Control Interno
Linea Estrategica</t>
  </si>
  <si>
    <t>3.3 Evaluación de la planeación estratégica, considerando alertas frente a posibles incumplimientos, necesidades de recursos, cambios en el entorno que puedan afectar su desarrollo, entre otros aspectos que garanticen de forma razonable su cumplimiento.</t>
  </si>
  <si>
    <t>4.1 Evaluación de la Planeación Estratégica del Talento Humano.</t>
  </si>
  <si>
    <t>Dimension de Talento Humano
Politica Gestion Estrategica del Talento Humano
Dimension de Control Interno
Lineas de Defensa</t>
  </si>
  <si>
    <t>4.2 Evaluación de las actividades relacionadas con el Ingreso del personal.</t>
  </si>
  <si>
    <t>4.3 Evaluación de las actividades relacionadas con la permanencia del personal.</t>
  </si>
  <si>
    <t>4.5 Evaluación de las actividades relacionadas con el retiro del personal.</t>
  </si>
  <si>
    <t>4.6 Evaluar el impacto del Plan Institucional de Capacitación - PIC</t>
  </si>
  <si>
    <t>4.7 Evaluación frente a los productos y servicios en los cuales participan los contratistas de apoyo.</t>
  </si>
  <si>
    <t>5.2 La Alta Dirección analiza la información asociada con la generación de reportes financieros.</t>
  </si>
  <si>
    <t xml:space="preserve">
Dimensiòn de Control Interno
Linea de Estrategica</t>
  </si>
  <si>
    <t>5.3 Teniendo en cuenta la información suministrada por la 2a y 3a línea de defensa se toman decisiones a tiempo para garantizar el cumplimiento de las metas y objetivos.</t>
  </si>
  <si>
    <t>Dimensiòn de Control Interno
Lineas de Defensa</t>
  </si>
  <si>
    <t>Dimension de Gestion con Valores para Resultado
Politica de Fortalecimiento Organizacional y Simplificaciòn de Procesos
Dimension Control Interno
Lineas de Defensa</t>
  </si>
  <si>
    <t>5.5 La entidad aprueba y hace seguimiento al Plan Anual de Auditoría presentado y ejecutado por parte de la Oficina de Control Interno.</t>
  </si>
  <si>
    <t>Dimension Control Interno
Linea Estrategica</t>
  </si>
  <si>
    <t>5.6 La entidad analiza los informes presentados por la Oficina de Control Interno y evalúa su impacto en relación con la mejora institucional.</t>
  </si>
  <si>
    <t>EVALUACIÓN DE RIESGOS</t>
  </si>
  <si>
    <t xml:space="preserve">Este componente hace referencia al ejercicio efectuado bajo el liderazgo del equipo directivo y de todos los servidores de la entidad, y permite identificar, evaluar y gestionar eventos potenciales, tanto internos como externos, que puedan afectar el logro de los objetivos institucionales.
La condición para la evaluación de riesgos es el establecimiento de objetivos, vinculados a varios niveles de la entidad, lo que implica que la Alta Dirección define objetivos y los agrupa en categorías en todos los niveles de la entidad, con el fin de evaluarlos </t>
  </si>
  <si>
    <r>
      <rPr>
        <b/>
        <u/>
        <sz val="11"/>
        <color theme="0"/>
        <rFont val="Arial Narrow"/>
        <family val="2"/>
      </rPr>
      <t xml:space="preserve">Lineamiento 6: 
</t>
    </r>
    <r>
      <rPr>
        <b/>
        <sz val="11"/>
        <color theme="0"/>
        <rFont val="Arial Narrow"/>
        <family val="2"/>
      </rPr>
      <t xml:space="preserve">Definición de objetivos con suficiente claridad para identificar y evaluar los riesgos relacionados: i)Estratégicos; ii)Operativos; iii)Legales y Presupuestales; iv)De Información Financiera y no Financiera.
</t>
    </r>
  </si>
  <si>
    <r>
      <t xml:space="preserve">Explicación de cómo la Entidad </t>
    </r>
    <r>
      <rPr>
        <b/>
        <u/>
        <sz val="11"/>
        <color theme="0"/>
        <rFont val="Arial Narrow"/>
        <family val="2"/>
      </rPr>
      <t xml:space="preserve">evidencia </t>
    </r>
    <r>
      <rPr>
        <b/>
        <sz val="11"/>
        <color theme="0"/>
        <rFont val="Arial Narrow"/>
        <family val="2"/>
      </rPr>
      <t xml:space="preserve">que está dando respuesta al requerimiento
</t>
    </r>
    <r>
      <rPr>
        <sz val="11"/>
        <color theme="0"/>
        <rFont val="Arial Narrow"/>
        <family val="2"/>
      </rPr>
      <t>Referencia a Procesos, Manuales/Políticas de Operación/Procedimientos/Instructivos u otros desarrollos que den cuente de su aplicación</t>
    </r>
  </si>
  <si>
    <r>
      <t xml:space="preserve">Presente
</t>
    </r>
    <r>
      <rPr>
        <i/>
        <sz val="11"/>
        <color theme="0"/>
        <rFont val="Arial Narrow"/>
        <family val="2"/>
      </rPr>
      <t>(1/2/3)</t>
    </r>
  </si>
  <si>
    <r>
      <t xml:space="preserve">Funcionando
</t>
    </r>
    <r>
      <rPr>
        <i/>
        <sz val="11"/>
        <color theme="0"/>
        <rFont val="Arial Narrow"/>
        <family val="2"/>
      </rPr>
      <t>(1/2/3)</t>
    </r>
  </si>
  <si>
    <t>6.1  La Entidad cuenta con mecanismos para vincular o relacionar el plan estratégico con los objetivos estratégicos y estos a su vez con los objetivos operativos.</t>
  </si>
  <si>
    <t>Dimension de Direccionamiento Estratetegico y Planeacion.
Politica de Planeacion Institucional</t>
  </si>
  <si>
    <t>6.2 Los objetivos de los procesos, programas o proyectos (según aplique) que están definidos, son específicos, medibles, alcanzables, relevantes, delimitados en el tiempo.</t>
  </si>
  <si>
    <t>Dimension de Gestion con Valores para Resultado
Politica de Fortalecimiento Organizacional y Simplificaciòn de Procesos</t>
  </si>
  <si>
    <t>6.3 La Alta Dirección evalúa periódicamente los objetivos establecidos para asegurar que estos continúan siendo consistentes y apropiados para la Entidad.</t>
  </si>
  <si>
    <t>Dimension de Direccionamiento Estratetegico y Planeacion.
Politica de Planeacion Institucional
Dimension Control Interno
Linea Estrategica</t>
  </si>
  <si>
    <t>7.1 Teniendo en cuenta la estructura de la política de Administración del Riesgo, su alcance define lineamientos para toda la entidad, incluyendo regionales, áreas tercerizadas u otras instancias que afectan la prestación del servicio.</t>
  </si>
  <si>
    <t>7.2 La Oficina de Planeación, Gerencia de Riesgos (donde existan), como 2a línea de defensa, consolidan información clave frente a la gestión del riesgo.</t>
  </si>
  <si>
    <t>Dimension Control Interno 
Lineas de Defensa</t>
  </si>
  <si>
    <t>7.3 A partir de la información consolidada y reportada por la 2a línea de defensa (7.2), la Alta Dirección analiza sus resultados y en especial considera si se han presentado materializaciones de riesgo.</t>
  </si>
  <si>
    <t>7.4 Cuando se detectan materializaciones de riesgo, se definen los cursos de acción en relación con la revisión y actualización del mapa de riesgos correspondiente.</t>
  </si>
  <si>
    <t>Dimension de Direccionamiento Estratetegico y Planeacion.
Politica de Planeacion Institucional
Dimension Control Interno 
Lineas de Defensa</t>
  </si>
  <si>
    <t>7.5 Se llevan a cabo seguimientos a las acciones definidas para resolver materializaciones de riesgo detectadas.</t>
  </si>
  <si>
    <t>Dimension de Evaluacion de Resultados 
Politica de Seguimiento y evaluacion al Desempeño Institucional.
Dimension Control Interno 
Lineas de Defensa</t>
  </si>
  <si>
    <t>8.1 La Alta Dirección acorde con el análisis del entorno interno y externo, define los procesos, programas o proyectos (según aplique), susceptibles de posibles actos de corrupción.</t>
  </si>
  <si>
    <t>8.2 La Alta Dirección monitorea los riesgos de corrupción con la periodicidad establecida en la Política de Administración del Riesgo.</t>
  </si>
  <si>
    <t>Dimension de Control Interno
Linea Estrategica</t>
  </si>
  <si>
    <t>8.3 Para el desarrollo de las actividades de control, la entidad considera la adecuada división de las funciones y que éstas se encuentren segregadas en diferentes personas para reducir el riesgo de acciones fraudulentas.</t>
  </si>
  <si>
    <t>Dimension de Contro Interno
Lineas de Defensa</t>
  </si>
  <si>
    <t>8.4 La Alta Dirección evalúa fallas en los controles (diseño y ejecución) para definir cursos de acción apropiados para su mejora.</t>
  </si>
  <si>
    <t>9.1 Acorde con lo establecido en la política de Administración del Riesgo, se monitorean los factores internos y externos definidos para la entidad, a fin de establecer cambios en el entorno que determinen nuevos riesgos o ajustes a los existentes.</t>
  </si>
  <si>
    <t>Dimension de Direccionamiento Estrategico 
Politica de Planeacion Institucional</t>
  </si>
  <si>
    <t>9.2 La Alta Dirección analiza los riesgos asociados a actividades tercerizadas, regionales u otras figuras externas que afecten la prestación del servicio a los usuarios, basados en los informes de la segunda y tercera linea de defensa.</t>
  </si>
  <si>
    <t>Dimension de Control Interno
Lineas de Defensa</t>
  </si>
  <si>
    <t>9.3 La Alta Dirección monitorea los riesgos aceptados revisando que sus condiciones no hayan cambiado y definir su pertinencia para sostenerlos o ajustarlos.</t>
  </si>
  <si>
    <t>9.4 La Alta Dirección evalúa fallas en los controles (diseño y ejecución) para definir cursos de acción apropiados para su mejora, basados en los informes de la segunda y tercera linea de defensa.</t>
  </si>
  <si>
    <t>9.5 La entidad analiza el impacto sobre el control interno por cambios en los diferentes niveles organizacionales.</t>
  </si>
  <si>
    <t>Dimension de Direccionamiento Estrategico y Planeacion
Politica de Planeacion Institucional
Dimension de Control Interno
Linea Estrategica</t>
  </si>
  <si>
    <t>ACTIVIDADES DE CONTROL</t>
  </si>
  <si>
    <t>La entidad define y desarrolla actividades de control que contribuyen a la mitigación de los riesgos hasta niveles aceptables para la consecución de los objetivos estratégicos y de proceso. 
Implementa políticas de operación mediante procedimientos u otros mecanismos que den cuenta de su aplicación en el día a día de las operaciones.</t>
  </si>
  <si>
    <r>
      <rPr>
        <b/>
        <u/>
        <sz val="11"/>
        <color theme="0"/>
        <rFont val="Arial Narrow"/>
        <family val="2"/>
      </rPr>
      <t xml:space="preserve">
Lineamiento 10: 
</t>
    </r>
    <r>
      <rPr>
        <b/>
        <sz val="11"/>
        <color theme="0"/>
        <rFont val="Arial Narrow"/>
        <family val="2"/>
      </rPr>
      <t>Diseño y desarrollo de actividades de control (Integra el desarrollo de controles con la evaluación de riesgos; tiene en cuenta a qué nivel se aplican las actividades; facilita la segregación de funciones).</t>
    </r>
  </si>
  <si>
    <r>
      <t>Explicación de cómo la Entidad</t>
    </r>
    <r>
      <rPr>
        <b/>
        <u/>
        <sz val="11"/>
        <color theme="0"/>
        <rFont val="Arial Narrow"/>
        <family val="2"/>
      </rPr>
      <t xml:space="preserve"> evidencia </t>
    </r>
    <r>
      <rPr>
        <b/>
        <sz val="11"/>
        <color theme="0"/>
        <rFont val="Arial Narrow"/>
        <family val="2"/>
      </rPr>
      <t xml:space="preserve">que está dando respuesta al requerimiento
</t>
    </r>
    <r>
      <rPr>
        <sz val="11"/>
        <color theme="0"/>
        <rFont val="Arial Narrow"/>
        <family val="2"/>
      </rPr>
      <t>Referencia a Procesos, Manuales/Políticas de Operación/Procedimientos/Instructivos u otros desarrollos que den cuente de su aplicación</t>
    </r>
  </si>
  <si>
    <r>
      <t>Funcionando</t>
    </r>
    <r>
      <rPr>
        <i/>
        <sz val="11"/>
        <color theme="0"/>
        <rFont val="Arial Narrow"/>
        <family val="2"/>
      </rPr>
      <t xml:space="preserve">
(1/2/3)</t>
    </r>
  </si>
  <si>
    <t>10.1 Para el desarrollo de las actividades de control, la entidad considera la adecuada división de las funciones y que éstas se encuentren segregadas en diferentes personas para reducir el riesgo de error o de incumplimientos de alto impacto en la operación.</t>
  </si>
  <si>
    <t xml:space="preserve">10.2 Se han idenfificado y documentado las situaciones específicas en donde no es posible segregar adecuadamente las funciones (ej: falta de personal, presupuesto), con el fin de definir actividades de control alternativas para cubrir los riesgos identificados. </t>
  </si>
  <si>
    <t>10.3 El diseño de otros  sistemas de gestión (bajo normas o estándares internacionales como la ISO), se intregan de forma adecuada a la estructura de control de la entidad.</t>
  </si>
  <si>
    <t xml:space="preserve">
Dimension de Gestion con Valores para Resultados
Dimension de Control Interno
Lineas de Defensa</t>
  </si>
  <si>
    <t>11.1 La entidad establece actividades de control relevantes sobre las infraestructuras tecnológicas; los procesos de gestión de la seguridad y sobre los procesos de adquisición, desarrollo y mantenimiento de tecnologías.</t>
  </si>
  <si>
    <t xml:space="preserve">Dimension de Gestion con Valores para el Resultado
Politica de Gobierno Digital 
Politica de Seguridad Digital
</t>
  </si>
  <si>
    <t>11.2  Para los proveedores de tecnología  selecciona y desarrolla actividades de control internas sobre las actividades realizadas por el proveedor de servicios.</t>
  </si>
  <si>
    <t xml:space="preserve">11.3 Se cuenta con matrices de roles y usuarios siguiendo los principios de segregación de funciones.
</t>
  </si>
  <si>
    <t xml:space="preserve">Dimension de Gestion con Valores para el Resultado
Politica de Fortalecimiento Organizacional y Simplificacion de Procesos.
</t>
  </si>
  <si>
    <t xml:space="preserve">11.4 Se cuenta con información de la 3a línea de defensa, como evaluador independiente en relación con los controles implementados por el proveedor de servicios, para  asegurar que los riesgos relacionados se mitigan.
</t>
  </si>
  <si>
    <t>Dimension Control Interno
Tercera Linea de Defensa</t>
  </si>
  <si>
    <t xml:space="preserve">12.1 Se evalúa la actualización de procesos, procedimientos, políticas de operación, instructivos, manuales u otras herramientas para garantizar la aplicación adecuada de las principales actividades de control.
</t>
  </si>
  <si>
    <t>Dimension de Gestion con Valores para el Resultado
Politica de Fortalecimiento Organizacional y Simplificacion de Procesos.</t>
  </si>
  <si>
    <t>12.2  El diseño de controles se evalúa frente a la gestión del riesgo.</t>
  </si>
  <si>
    <t xml:space="preserve">Todas las Dimensiones de MIPG 
</t>
  </si>
  <si>
    <t xml:space="preserve">12.3  Monitoreo a los riesgos acorde con la política de administración de riesgo establecida para la entidad.
</t>
  </si>
  <si>
    <t>Dimension de Direccionamiento Estrategico y Planeacion
Politica de Planeacion Institucional.</t>
  </si>
  <si>
    <t>12.4 Verificación de que los responsables estén ejecutando los controles tal como han sido diseñados.</t>
  </si>
  <si>
    <t>Dimension Control Interno
Segunda Linea de Defensa</t>
  </si>
  <si>
    <t>12.5  Se evalúa la adecuación de los controles a las especificidades de cada proceso, considerando cambios en regulaciones, estructuras internas u otros aspectos que determinen cambios en su diseño.</t>
  </si>
  <si>
    <t>Dimension Control Interno
 Lineas de Defensa</t>
  </si>
  <si>
    <t>INFORMACIÓN Y COMUNICACIÓN</t>
  </si>
  <si>
    <t>Este componente verifica que las políticas, directrices y mecanismos de consecución, captura, procesamiento y generación de datos dentro y en el entorno de cada entidad, satisfagan la necesidad de divulgar los resultados, de mostrar mejoras en la gestión administrativa y procurar que la información y la comunicación de la entidad y de cada proceso sea adecuada a las necesidades específicas de los grupos de valor y grupos de interés. 
Se requiere que todos los servidores de la entidad reciban un claro mensaje de la Alta Dirección sobre las responsabilidades de control. Deben comprender su función frente al Sistema de Control Interno.</t>
  </si>
  <si>
    <r>
      <t xml:space="preserve">
Lineamiento 13: 
</t>
    </r>
    <r>
      <rPr>
        <b/>
        <sz val="11"/>
        <color theme="0"/>
        <rFont val="Arial Narrow"/>
        <family val="2"/>
      </rPr>
      <t>Utilización de información relevante (Identifica requisitos de información; Capta fuentes de datos internas y externas; Procesa datos relevantes y los transforma en información).</t>
    </r>
  </si>
  <si>
    <t>13.1 La entidad ha diseñado sistemas de información para capturar y procesar datos y transformarlos en información para alcanzar los requerimientos de información definidos.</t>
  </si>
  <si>
    <t xml:space="preserve">Dimension de Informacion y comunicación 
</t>
  </si>
  <si>
    <t>13.2  La entidad cuenta con el inventario de información relevante (interno/externa) y cuenta con un mecanismo que permita su actualización.</t>
  </si>
  <si>
    <t>Dimension de Informacion y comunicación 
Politica de Transparencia y Acceso a la Informaciòn Publica</t>
  </si>
  <si>
    <t>13.3 La entidad considera un ámbito amplio de fuentes de datos (internas y externas), para la captura y procesamiento posterior de información clave para la consecución de metas y objetivos.</t>
  </si>
  <si>
    <t>13.4 La entidad ha desarrollado e implementado actividades de control sobre la integridad, confidencialidad y disponibilidad de los datos e información definidos como relevantes.</t>
  </si>
  <si>
    <t>14.1 Para la comunicación interna la Alta Dirección tiene mecanismos que permitan dar a conocer los objetivos y metas estratégicas, de manera tal que todo el personal entiende su papel en su consecución. (Considera los canales más apropiados y evalúa su efectividad).</t>
  </si>
  <si>
    <t xml:space="preserve">Dimension de Informacion y comunicación
</t>
  </si>
  <si>
    <t>14.2 La entidad cuenta con políticas de operación relacionadas con la administración de la información (niveles de autoridad y responsabilidad)</t>
  </si>
  <si>
    <t>14.3 La entidad cuenta con canales de información internos para la denuncia anónima o confidencial de posibles situaciones irregulares y se cuenta con mecanismos específicos para su manejo, de manera tal que generen la confianza para utilizarlos.</t>
  </si>
  <si>
    <t>14.4 La entidad establece e implementa políticas y procedimientos para facilitar una comunicación interna efectiva.</t>
  </si>
  <si>
    <t xml:space="preserve">15.1 La entidad desarrolla e implementa controles que facilitan la comunicación externa, la cual incluye  políticas y procedimientos. 
Incluye contratistas y proveedores de servicios tercerizados (cuando aplique). </t>
  </si>
  <si>
    <t xml:space="preserve">
Dimension de Informacion y Comunicación
Dimension de Control Interno
Primera Linea de Defensa</t>
  </si>
  <si>
    <t xml:space="preserve">15.2 La entidad cuenta con canales externos definidos de comunicación, asociados con el tipo de información a divulgar, y éstos son reconocidos a todo nivel de la organización.
</t>
  </si>
  <si>
    <t xml:space="preserve">Dimension de Informacion y Comunicación
Politica de Transparencia, acceso a la información pública y lucha
contra la corrupción </t>
  </si>
  <si>
    <t>15.3 La entidad cuenta con procesos o procedimiento para el manejo de la información entrante (quién la recibe, quién la clasifica, quién la analiza), y a la respuesta requierida (quién la canaliza y la responde).</t>
  </si>
  <si>
    <t xml:space="preserve">Dimension de Informacion y Comunicación
Politica de Gestion Documental
Politica de Transparencia, acceso a la información pública y lucha
contra la corrupción </t>
  </si>
  <si>
    <t xml:space="preserve">15.4 La entidad cuenta con procesos o procedimientos encaminados a evaluar periodicamente la efectividad de los canales de comunicación con partes externas, así como sus contenidos, de tal forma que se puedan mejorar.
</t>
  </si>
  <si>
    <t>Dimension de Informacion y Comunicación
Politica deControl Interno
Lineas de Defensa</t>
  </si>
  <si>
    <t>15.5 La entidad analiza periodicamente su caracterización de usuarios o grupos de valor, a fin de actualizarla cuando sea pertinente.</t>
  </si>
  <si>
    <t>Dimension de Direccionamiento Estrategico y Planeaciòn
Politica de Planeacion Institucional</t>
  </si>
  <si>
    <t>15.6 La entidad analiza periodicamente los resultados frente a la evaluación de percepción por parte de los usuarios o grupos de valor para la incorporación de las mejoras correspondientes.</t>
  </si>
  <si>
    <t>ACTIVIDADES DE MONITOREO</t>
  </si>
  <si>
    <t>Este componente considera actividades en el día a día de la gestión institucional, así como a través de evaluaciones periódicas (autoevaluación, auditorías). Su propósito es valorar: (i) la efectividad del control interno de la entidad pública; (ii) la eficiencia, eficacia y efectividad de los procesos; (iii) el nivel de ejecución de los planes, programas y proyectos; (iv) los resultados de la gestión, con el propósito de detectar desviaciones, establecer tendencias, y generar recomendaciones para orientar las acciones de mejoramiento de la entidad pública.</t>
  </si>
  <si>
    <r>
      <rPr>
        <b/>
        <u/>
        <sz val="11"/>
        <color theme="0"/>
        <rFont val="Arial Narrow"/>
        <family val="2"/>
      </rPr>
      <t xml:space="preserve">Lineamiento 16. </t>
    </r>
    <r>
      <rPr>
        <sz val="11"/>
        <color theme="0"/>
        <rFont val="Arial Narrow"/>
        <family val="2"/>
      </rPr>
      <t xml:space="preserve"> Evaluaciones continuas y/o separadas (autoevaluación, auditorías) para determinar si los componentes del Sistema de Control Interno están presentes y funcionando.
</t>
    </r>
  </si>
  <si>
    <t>16.1 El comité Institucional de Coordinación de Control Interno aprueba anualmente el Plan Anual de Auditoría presentado por parte del Jefe de Control Interno o quien haga sus veces y hace el correspondiente seguimiento a sus ejecución?</t>
  </si>
  <si>
    <t>Dimension de Control Interno
Lineas Estrategica</t>
  </si>
  <si>
    <t>16.2  La Alta Dirección periódicamente evalúa los resultados de las evaluaciones (contínuas e independientes)  para concluir acerca de la efectividad del Sistema de Control Interno</t>
  </si>
  <si>
    <t>16.3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t>
  </si>
  <si>
    <t>Dimension de Control Interno
Tercera Linea de Defensa</t>
  </si>
  <si>
    <t>16.4 Acorde con el Esquema de Líneas de Defensa se han implementado procedimientos de monitoreo continuo como parte de las actividades de la 2a línea de defensa, a fin de contar con información clave para la toma de decisiones.</t>
  </si>
  <si>
    <t>Dimension de Control Interno
Segunda Linea de Defensa</t>
  </si>
  <si>
    <t>16.5 Frente a las evaluaciones independientes la entidad considera evaluaciones externas de organismos de control, de vigilancia, certificadores, ONG´s u otros que permitan tener una mirada independiente de las operaciones.</t>
  </si>
  <si>
    <r>
      <rPr>
        <b/>
        <u/>
        <sz val="11"/>
        <color theme="0"/>
        <rFont val="Arial Narrow"/>
        <family val="2"/>
      </rPr>
      <t xml:space="preserve">Lineamiento 17. </t>
    </r>
    <r>
      <rPr>
        <sz val="11"/>
        <color theme="0"/>
        <rFont val="Arial Narrow"/>
        <family val="2"/>
      </rPr>
      <t xml:space="preserve"> 
Evaluación y comunicación de deficiencias oportunamente (Evalúa los resultados, Comunica las deficiencias y Monitorea las medidas correctivas).
</t>
    </r>
  </si>
  <si>
    <t>17.1 A partir de la información de las evaluaciones independientes, se evalúan para determinar su efecto en el Sistema de Control Interno de la entidad y su impacto en el logro de los objetivos, a fin de determinar cursos de acción para su mejora.</t>
  </si>
  <si>
    <t>17.2 Los informes recibidos de entes externos (organismos de control, auditores externos, entidades de vigilancia entre otros) se consolidan y se concluye sobre el impacto en el Sistema de Control Interno, a fin de determinar los cursos de acción.</t>
  </si>
  <si>
    <t>17.3 La entidad cuenta con políticas donde se establezca a quién reportar las deficiencias de control interno como resultado del monitoreo continuo.</t>
  </si>
  <si>
    <t>17.4 La Alta Dirección hace seguimiento a las acciones correctivas relacionadas con las deficiencias comunicadas sobre el Sistema de Control Interno y si se han cumplido en el tiempo establecido.</t>
  </si>
  <si>
    <t>17.5 Los procesos y/o servicios tercerizados, son evaluados acorde con su nivel de riesgos.</t>
  </si>
  <si>
    <t>17.6 Se evalúa la información suministrada por los usuarios (Sistema PQRD), así como de otras partes interesadas para la mejora del  Sistema de Control Interno de la Entidad?</t>
  </si>
  <si>
    <t xml:space="preserve">
Dimension de Informacion y Comunicación 
Dimension de Control Interno
Lineas de Defensa</t>
  </si>
  <si>
    <t xml:space="preserve">17.7 Verificación del avance y cumplimiento de las acciones incluidas en los planes de mejoramiento producto de las autoevaluaciones. (2ª Línea).
</t>
  </si>
  <si>
    <t xml:space="preserve">
Dimension de Control Interno
Lineas de Defensa</t>
  </si>
  <si>
    <t>17.8 Evaluación de la efectividad de las acciones incluidas en los Planes de mejoramiento producto de las auditorías internas y de entes externos. (3ª Línea)</t>
  </si>
  <si>
    <t>17.9 Las deficiencias de control interno son reportadas a los responsables de nivel jerárquico superior, para tomar la acciones correspondientes?</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</si>
  <si>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</si>
  <si>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</si>
  <si>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</si>
  <si>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</si>
  <si>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</si>
  <si>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</si>
  <si>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</si>
  <si>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Si</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</si>
  <si>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</si>
  <si>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</si>
  <si>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</si>
  <si>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</si>
  <si>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</si>
  <si>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</si>
  <si>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Evaluación de riesgos</t>
  </si>
  <si>
    <t>Actividades de control</t>
  </si>
  <si>
    <t>Información y comunicación</t>
  </si>
  <si>
    <t xml:space="preserve">Monitoreo </t>
  </si>
  <si>
    <t xml:space="preserve">
Lineamiento </t>
  </si>
  <si>
    <t xml:space="preserve">Pregunta </t>
  </si>
  <si>
    <t xml:space="preserve">Componente </t>
  </si>
  <si>
    <t>Dimensión o política del mipg asociada al requerimiento</t>
  </si>
  <si>
    <t>Puntaje</t>
  </si>
  <si>
    <t>Orden</t>
  </si>
  <si>
    <t xml:space="preserve">Descripción del lineamiento </t>
  </si>
  <si>
    <t xml:space="preserve">Funcionando </t>
  </si>
  <si>
    <t>Nivel de cumplimiento - aspectos particulares por componente</t>
  </si>
  <si>
    <t>1.1</t>
  </si>
  <si>
    <t>Ambiente de Control</t>
  </si>
  <si>
    <t>La entidad demuestra el compromiso con la integridad (valores) y principios del servicio público</t>
  </si>
  <si>
    <t>Cuando en el análisis de los requerimientos en los diferenes componentes del MECI se cuente con aspectos evaluados en nivel 2 (presente) y 3 (funcionando).</t>
  </si>
  <si>
    <t>1.2</t>
  </si>
  <si>
    <t>Cuando en el análisis de los requerimientos en los diferenes componentes del MECI se cuente con aspectos evaluados en nivel 2 (presente) y 2 (funcionando); 3 (presente) y 1 (funcionando); 3 (presente) y 2 (funcionando).</t>
  </si>
  <si>
    <t>Deficiencia de control mayor</t>
  </si>
  <si>
    <t>1.3</t>
  </si>
  <si>
    <t>Cuando en el análisis de los requerimientos en los diferenes componentes del MECI se cuente con aspectos evaluados en nivel 1 (presente) y 1 (funcionando); 2 (presente) y 1 (funcionando).</t>
  </si>
  <si>
    <t>1.4</t>
  </si>
  <si>
    <t>1.5</t>
  </si>
  <si>
    <t>2.1</t>
  </si>
  <si>
    <t xml:space="preserve">Aplicación de mecanismos para ejercer una adecuada supervisión del Sistema de Control Interno </t>
  </si>
  <si>
    <t>2.2</t>
  </si>
  <si>
    <t>2.3</t>
  </si>
  <si>
    <t>3.1</t>
  </si>
  <si>
    <t>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</si>
  <si>
    <t>3.3</t>
  </si>
  <si>
    <t>3.2</t>
  </si>
  <si>
    <t>4.1</t>
  </si>
  <si>
    <t>Compromiso con la competencia de todo el personal, por lo que la gestión del talento humano tiene un carácter estratégico con el despliegue de actividades clave para todo el ciclo de vida del servidor público –ingreso, permanencia y retiro.</t>
  </si>
  <si>
    <t>4.2</t>
  </si>
  <si>
    <t>4.3</t>
  </si>
  <si>
    <t>4.4</t>
  </si>
  <si>
    <t>4.5</t>
  </si>
  <si>
    <t>4.6</t>
  </si>
  <si>
    <t>4.7</t>
  </si>
  <si>
    <t>5.1</t>
  </si>
  <si>
    <t>La entidad establece líneas de reporte dentro de la entidad para evaluar el funcionamiento del Sistema de Control Interno.</t>
  </si>
  <si>
    <t>5.2</t>
  </si>
  <si>
    <t>5.3</t>
  </si>
  <si>
    <t>5.4</t>
  </si>
  <si>
    <t>5.5</t>
  </si>
  <si>
    <t>5.6</t>
  </si>
  <si>
    <t>6.1</t>
  </si>
  <si>
    <t xml:space="preserve">Definición de objetivos con suficiente claridad para identificar y evaluar los riesgos relacionados: i)Estratégicos; ii)Operativos; iii)Legales y Presupuestales; iv)De Información Financiera y no Financiera.
</t>
  </si>
  <si>
    <t>6.2</t>
  </si>
  <si>
    <t>6.3</t>
  </si>
  <si>
    <t>7.1</t>
  </si>
  <si>
    <t xml:space="preserve">Identificación y análisis de riesgos (Analiza factores internos y externos; Implica a los niveles apropiados de la dirección; Determina cómo responder a los riesgos; Determina la importancia de los riesgos). </t>
  </si>
  <si>
    <t>7.2</t>
  </si>
  <si>
    <t>7.3</t>
  </si>
  <si>
    <t>7.4</t>
  </si>
  <si>
    <t>7.5</t>
  </si>
  <si>
    <t>8.1</t>
  </si>
  <si>
    <t xml:space="preserve">Evaluación del riesgo de fraude o corrupción. 
Cumplimiento artículo 73 de la Ley 1474 de 2011, relacionado con la prevención de los riesgos de corrupción.
</t>
  </si>
  <si>
    <t>8.2</t>
  </si>
  <si>
    <t>8.3</t>
  </si>
  <si>
    <t>8.4</t>
  </si>
  <si>
    <t>9.1</t>
  </si>
  <si>
    <t xml:space="preserve">Identificación y análisis de cambios significativos </t>
  </si>
  <si>
    <t>9.2</t>
  </si>
  <si>
    <t>9.3</t>
  </si>
  <si>
    <t>9.4</t>
  </si>
  <si>
    <t>9.5</t>
  </si>
  <si>
    <t>10.1</t>
  </si>
  <si>
    <t>Diseño y desarrollo de actividades de control (Integra el desarrollo de controles con la evaluación de riesgos; tiene en cuenta a qué nivel se aplican las actividades; facilita la segregación de funciones).</t>
  </si>
  <si>
    <t>10.2</t>
  </si>
  <si>
    <t>10.3</t>
  </si>
  <si>
    <t>11.1</t>
  </si>
  <si>
    <t>Seleccionar y Desarrolla controles generales sobre TI para apoyar la consecución de los objetivos .</t>
  </si>
  <si>
    <t>11.2</t>
  </si>
  <si>
    <t>11.3</t>
  </si>
  <si>
    <t>11.4</t>
  </si>
  <si>
    <t>12.1</t>
  </si>
  <si>
    <t>Despliegue de políticas y procedimientos (Establece responsabilidades sobre la ejecución de las políticas y procedimientos; Adopta medidas correctivas; Revisa las políticas y procedimientos).</t>
  </si>
  <si>
    <t>12.2</t>
  </si>
  <si>
    <t>12.3</t>
  </si>
  <si>
    <t>12.4</t>
  </si>
  <si>
    <t>12.5</t>
  </si>
  <si>
    <t>13.1</t>
  </si>
  <si>
    <t>Info y Comunicación</t>
  </si>
  <si>
    <t>Utilización de información relevante (Identifica requisitos de información; Capta fuentes de datos internas y externas; Procesa datos relevantes y los transforma en información).</t>
  </si>
  <si>
    <t>13.2</t>
  </si>
  <si>
    <t>13.3</t>
  </si>
  <si>
    <t>13.4</t>
  </si>
  <si>
    <t>14.1</t>
  </si>
  <si>
    <t>Comunicación Interna (Se comunica con el Comité Institucional de Coordinación de Control Interno o su equivalente; Facilita líneas de comunicación en todos los niveles; Selecciona el método de comunicación pertinente).</t>
  </si>
  <si>
    <t>14.2</t>
  </si>
  <si>
    <t>14.3</t>
  </si>
  <si>
    <t>14.4</t>
  </si>
  <si>
    <t>15.1</t>
  </si>
  <si>
    <t>Comunicación con el exterior (Se comunica con los grupos de valor y con terceros externos interesados; Facilita líneas de comunicación).</t>
  </si>
  <si>
    <t>15.2</t>
  </si>
  <si>
    <t>15.3</t>
  </si>
  <si>
    <t>15.4</t>
  </si>
  <si>
    <t>15.5</t>
  </si>
  <si>
    <t>15.6</t>
  </si>
  <si>
    <t>16.1</t>
  </si>
  <si>
    <t>Monitoreo - Supervisión</t>
  </si>
  <si>
    <t>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t>
  </si>
  <si>
    <t>16.2</t>
  </si>
  <si>
    <t>16.3</t>
  </si>
  <si>
    <t>16.4</t>
  </si>
  <si>
    <t>16.5</t>
  </si>
  <si>
    <t xml:space="preserve">17.1 </t>
  </si>
  <si>
    <t>Evaluación y comunicación de deficiencias oportunamente (Evalúa los resultados, Comunica las deficiencias y Monitorea las medidas correctivas).</t>
  </si>
  <si>
    <t xml:space="preserve">17.2 </t>
  </si>
  <si>
    <t xml:space="preserve">17.3 </t>
  </si>
  <si>
    <t xml:space="preserve">17.4 </t>
  </si>
  <si>
    <t xml:space="preserve">17.5 </t>
  </si>
  <si>
    <t xml:space="preserve">17.6 </t>
  </si>
  <si>
    <t xml:space="preserve">17.7 </t>
  </si>
  <si>
    <t xml:space="preserve">17.8 </t>
  </si>
  <si>
    <t xml:space="preserve">17.9 </t>
  </si>
  <si>
    <t xml:space="preserve">Dentro de este proceso se cuenta con la política de Comunicaciones, la cual es implementada mediante un Plan de Comunicaciones Institucional, que aplica a todos los procesos, desde la identificación, análisis, planeación e implementación de las estrategias de comunicación y su divulgación en todas las dependencias y sus públicos, y se despliega con el cumplimiento de las actividades definidas en la matriz estratégica de comunicaciones, cuyos ejes temáticos hacen parte de la transformación cultural. </t>
  </si>
  <si>
    <t>El Plan de Bienestar Social e Incentivos se
ha cumplido en un 100% en los dos últimos
años, y la inversión se ha incrementado en
un 53% en el mismo periodo, esto ha
impactado favorablemente el clima
organizacional.</t>
  </si>
  <si>
    <r>
      <t xml:space="preserve">Presente 
</t>
    </r>
    <r>
      <rPr>
        <i/>
        <sz val="11"/>
        <color theme="1"/>
        <rFont val="Arial Narrow"/>
        <family val="2"/>
      </rPr>
      <t>(1/2/3)</t>
    </r>
  </si>
  <si>
    <r>
      <t xml:space="preserve">Funcionando 
</t>
    </r>
    <r>
      <rPr>
        <i/>
        <sz val="11"/>
        <color theme="1"/>
        <rFont val="Arial Narrow"/>
        <family val="2"/>
      </rPr>
      <t>(1/2/3)</t>
    </r>
  </si>
  <si>
    <t>HOSPITAL DEPARTAMENTAL PSIQUIATRICO UNIVERSITARIO DEL VALLE E.S.E.</t>
  </si>
  <si>
    <t xml:space="preserve"> </t>
  </si>
  <si>
    <t>NO APLICA</t>
  </si>
  <si>
    <t>Mantenimiento del control</t>
  </si>
  <si>
    <t>Deficiencia de control (diseño o ejecución)</t>
  </si>
  <si>
    <t>4.4 Analizar si se cuenta con políticas claras y comunicadas relacionadas con la responsabilidad de cada servidor sobre el desarrollo y mantenimiento del control interno (1a línea de defensa)</t>
  </si>
  <si>
    <t>Diimensiòn Evaluacion de Resultados 
Politica de Seguimiento y Evaluaciòn al Desempeño Institucional
Dimension Control Interno
Lineas de defensa</t>
  </si>
  <si>
    <t>Dimensión de Talento Humano
Política Gestión Estratégica del Talento Humano
Dimensión de Control Interno
Líneas de Defensa</t>
  </si>
  <si>
    <t>Dimension de Talento Humano
Politica Gestión Estratégica del Talento Humano
Dimensión de Control Interno
Líneas de Defensa</t>
  </si>
  <si>
    <t>5.4 Se evalúa la estructura de control a partir de los cambios en procesos, procedimientos u otras herramientas, a fin de garantizar su adecuada formulación y afectación frente a la gestión del riesgo.</t>
  </si>
  <si>
    <t>Ante el Comité de coordinacion de control interno el jefe de la oficina asesora de control interno presenta los avances del plan de auditoria aprobado al inicio de la vigencia fiscal, realizando de esta manera el seguimiento al cumplimiento del plan.  Esta actividad de seguimiento se realiza de manera cuatrimestral.</t>
  </si>
  <si>
    <r>
      <rPr>
        <u/>
        <sz val="11"/>
        <color theme="1"/>
        <rFont val="Arial Narrow"/>
        <family val="2"/>
      </rPr>
      <t>Lineamiento 2:</t>
    </r>
    <r>
      <rPr>
        <sz val="11"/>
        <color theme="1"/>
        <rFont val="Arial Narrow"/>
        <family val="2"/>
      </rPr>
      <t xml:space="preserve"> 
Aplicación de mecanismos para ejercer una adecuada supervisión del Sistema de Control Interno </t>
    </r>
  </si>
  <si>
    <r>
      <rPr>
        <u/>
        <sz val="11"/>
        <color theme="1"/>
        <rFont val="Arial Narrow"/>
        <family val="2"/>
      </rPr>
      <t>Lineamiento 3:</t>
    </r>
    <r>
      <rPr>
        <sz val="11"/>
        <color theme="1"/>
        <rFont val="Arial Narrow"/>
        <family val="2"/>
      </rPr>
      <t xml:space="preserve"> 
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r>
  </si>
  <si>
    <r>
      <rPr>
        <u/>
        <sz val="11"/>
        <color theme="1"/>
        <rFont val="Arial Narrow"/>
        <family val="2"/>
      </rPr>
      <t>Lineamiento 4:</t>
    </r>
    <r>
      <rPr>
        <sz val="11"/>
        <color theme="1"/>
        <rFont val="Arial Narrow"/>
        <family val="2"/>
      </rPr>
      <t xml:space="preserve"> 
Compromiso con la competencia de todo el personal, por lo que la gestión del talento humano tiene un carácter estratégico con el despliegue de actividades clave para todo el ciclo de vida del servidor público –ingreso, permanencia y retiro.</t>
    </r>
  </si>
  <si>
    <r>
      <rPr>
        <u/>
        <sz val="11"/>
        <color theme="1"/>
        <rFont val="Arial Narrow"/>
        <family val="2"/>
      </rPr>
      <t>Lineamiento 5:</t>
    </r>
    <r>
      <rPr>
        <sz val="11"/>
        <color theme="1"/>
        <rFont val="Arial Narrow"/>
        <family val="2"/>
      </rPr>
      <t xml:space="preserve"> 
La entidad establece líneas de reporte dentro de la entidad para evaluar el funcionamiento del Sistema de Control Interno.</t>
    </r>
  </si>
  <si>
    <t xml:space="preserve">La entidad cuenta con una política de comunicaciones la cual esta orientada al fortalecimiento de la comunicación informativa y organizacional, para el cumplimiento de los objetivos institucionales y sociales,  informando a las partes interesadas de la gestión de esta empresa social del estado, permitiendo también la  interlocución de los colaboradores para la construcción de la identidad institucional. </t>
  </si>
  <si>
    <t xml:space="preserve">El Hospital  a través del proceso de Mercadeo y  Comunicaciones   divulga la información generada dentro de la entidad de manera externa,  con la cual se busca crear impacto en la comunidad y en los diferentes grupos de interés, además de mantener informado al usuario respecto a las acciones del Hospital Departamental Psiquiátrico Universitario del Valle.                                                                                                                                                                               La  entidad establece que el  proceso de comunicación informativa,  se debe dar a conocer a través de los medios de comunicación  externa y  las actividades y pronunciamientos de la gerencia y las diferentes dependencias que la acompañan en su gestión  administrativa se realiza  a través de estrategias de comunicación que informen a todos los públicos sobre las acciones y planes, cuidados, mecanismos de participación, procesos pedagógicos y servicios realizados dentro de la entidad y que son de interés público. </t>
  </si>
  <si>
    <t>Ante el comité de Coordinación de control interno se presentó la Revista digital de Binestar Mental que contiene información de interés para toda la comunidad, contiene los avances, logros y un informe especial relacionado con la salud mental.</t>
  </si>
  <si>
    <t>En el comité de control interno se deben tomar  decisiones frente al logro de los objetivos que debe alcanzar la entidad y establecer  los lineamientos para la implementacion de la gestón en el proceso de mercadeo y comunicaciones.</t>
  </si>
  <si>
    <t xml:space="preserve">Se establece que desde el Programa de Humanización perspectiva funcionario = humanización hacia el funcionario, se establecen estrategias específicas como lo son: Cuidando al Cuidador, el SGSST, Gestión del conocimiento, Gestión de competencias, Fortalecimiento de Cultura </t>
  </si>
  <si>
    <t>En el Comité de Coordinaciòn de Control  interno se revisa el cumplimiento y desarrollo de los objetivos establecidos en la resolución de creación, impartiendo las directrices atinentes al desarrollo e implementación del Sistema de Control Interno con el desarrollo de las dimensiones y componentes del MIPG y MECI.</t>
  </si>
  <si>
    <t>El asesor de Control interno es invitado permanente al  Comité de Coordinación de Control interno en donde verifica que se estén cumpliendo con los objetivos del comité y que se articulen los diferentes compromisos adquiridos con el Comite de Gestión y Desempeño.</t>
  </si>
  <si>
    <t>Las lineas de defensa establecidas en el modelo integrado de planeación y de gestión se articulan para la toma de decisiones y así llevar a la entidad a la consecución de la acreditación y certificación como así  lo ha logrado . Es por ello que la línea estratégica imparte las directrices y asegura el cumplimiento de los roles de la primera, segunda y tercera líneas de defensa para el logro de los objetivos trazados en el PDI.</t>
  </si>
  <si>
    <t xml:space="preserve">El Comité de Control interno  le informa a la los líderes de proceso los aspectos que estén afectando el alcance de los logros en desarrollo del sistema de control interno. </t>
  </si>
  <si>
    <t xml:space="preserve">El comité de coordinación de control interno imparte directrices tendientes al desarrollo y aplicabilidad del SCI en el hospital. </t>
  </si>
  <si>
    <t xml:space="preserve">En el  Comité de Control interno  revisa el cumplimiento de la política de Control Interno, instrumento clave para el desarrollo del SCI en la entidad. </t>
  </si>
  <si>
    <t>En el Comité de coordinación de control interno se evalúan los riesgos de los diferentes procesos y revisa sus controles para evitar la matrialización y la consecución de logros establecidos en el PDI y que afectan el alcance del SCI.</t>
  </si>
  <si>
    <t>En el comité de Control interno se verifica el cumplimiento y desarrollo de los objetivos trazados  en el procedimiento de riesgos, y se reliazó el seguimiento a los riesgos acorde a la actualizacion establecida en la matríz de seguimiento.</t>
  </si>
  <si>
    <t xml:space="preserve">En  el Comité de coordinación de control interno se revisa el cumplimiento a los controles de los riesgos institucionales. </t>
  </si>
  <si>
    <t>En el Comité de coordinacion de control interno se evalúa la eficacia  del procedimiento, la politica y el Manual para la gestión del Riesgo.</t>
  </si>
  <si>
    <t>La línea estratégica  analiza el indicador de cumplimiento de las metas  trasadas en el  Plan Estratégico y  desde ahí se imparten las  directrices a seguir. El seguimiento al cumplimiento de los objetivos del PDI son presentados a la Junta Directiva de manera bimensual o extraordinario cuando se requiera.</t>
  </si>
  <si>
    <t>Se verifica por la linea estratégica que reposa en histórias laborales de los funcionarios que han ingresado a la institución,  la lista de verificación de Requisitos de ingreso para vinculación, empleos en planta de cargos (FOR-GTH-22)</t>
  </si>
  <si>
    <t>Las situaciones administrativas de los funcionarios cuentan con los actos administrativos, los cuales reposan en história laboral.</t>
  </si>
  <si>
    <t>Hace parte del procedimiento de ingreso realizar la notificción de los actos administrativos, en los terminos enstablecidos en ley. Los funcionarios que ingresaron cuentan con actos administrativos debidamente notificados, los cuales reposan en história laboral.</t>
  </si>
  <si>
    <t xml:space="preserve">
Todos los funcionarios de la institución cuentan con afiliacion al sistema general de seguridad social en salud y han sido notificados de los beneficios institucionales establecidos desde el plan de bienenstar estímulos e incentivos de la presente vigencia.
Las evidencias de afiliación  reposan en história laboral, el conocimiento institucional se ha realizado desde las jornadas de inducción, reinducción institucional y entrenamiento.</t>
  </si>
  <si>
    <t>En história laboral del funcionario reposa la lista de verificción de requisitos de ingreso, lo cual contiene requisitos de educación, de experiencia  y los  institucionales establecidos para el cumplimiento de la normatividad establecida para el sector público.</t>
  </si>
  <si>
    <t xml:space="preserve">Se evidencia que los funcionarios que ingresaron durante el I semestre de la presente vigencia, cuentan  con la notificción del Manual de Funciones, Plan de inducción, reinducción, entrenamiento, acta de Posesióm, acuerdo de confidencialidad
</t>
  </si>
  <si>
    <t>En el marco del comité de coordinación de control interno se estabece que  en la página web se encuentra la publicación de  las politicas institucionales y éstas se encuentran socializadas a la comunidad hospitalaria. La línea estratégica ha impartido directrices encaminadas al cumplimiento y desarrollo  del Sistema de Control Interno, para que éste sea aplicado en cada uno de los procesos.  Se cuenta con una politica de control interno en donde sus objetivos apuntan al desarrollo del sistema de control interno en cada uno de los procesos del HDPUV.</t>
  </si>
  <si>
    <t>La  línea estratégica revisa los informes de la cartera  y toda la parte financiera en el Comité de gerencia, en donde se imparten directrices claras para el cumplimiento de la sostenibilidad contable y financiera de la entidad.</t>
  </si>
  <si>
    <t>En  el Comité de Costos, de Sostenibilidad Contable y de Cartera,  tambien se imparten directrices a seguir  en matria financiera.</t>
  </si>
  <si>
    <t>En el comité de control interno se verifica que  las líneas de defensa estén desempeñando los roles asignados y verifiquen que la primera línea este desarrollando las metas del PDI para alcanzar los logros.</t>
  </si>
  <si>
    <t xml:space="preserve">El  comité igualmente  verifica  que los líderes y jefes de proceso trabajen mancomunadamente en cada uno de sus procesos los riesgos y sus controles para evitar la materialización y  que no impida alcanzar las metas y logros del Plan de Desarrollo. </t>
  </si>
  <si>
    <t>La línea estratégica  debe evaluar y hacer las recomendaciones para el adecuado desarrollo del sistema de control interno en la entidad, verificando igualmente que se cumpla con el seguimiento a los riesgos en cada uno de los procesos.</t>
  </si>
  <si>
    <t xml:space="preserve">1. El Hospital cuenta con un acuerdo de confidencialidad a servidores públicos de la institución, donde se manifiesta el uso, privacidad y seguridad de la información del hospital.
2. Iguamente la entidad  cuenta con  la política de tratamiento y protección de datos personales.
3. También el  hospital creó  el manual de seguridad de la información y uso de los recursos informáticos.                                                                                                               4. La entidad cuenta con la Política de Gestión Documental. </t>
  </si>
  <si>
    <t>El resultado a las auditorías de control interno son presentados al comité de coordinacion de control interno para su conocimiento y toma de decisiones.  En el comité se imparten directrices relacionadas con el plan  y verifican que se este ejecutando conforme a los tiempos establecidos.</t>
  </si>
  <si>
    <t>La entidad a través  del comité coordinador de Control Interno  realiza el análisis de los informes presentados por el asesor  de control interno e imparte las directrices tendientes al cumplimiento de las oportunidades de mejora.  El impacto del trabajo realizado en las oportunidades de mejora se ve reflejado en la evaluación del FURAG y en el seguimiento a la mejora continua establecida por el Icontec, por los planes de mejoramiento dejados por  los entes de control y de las auditorías ineternas.</t>
  </si>
  <si>
    <t>Desde la linea estrategica se imparten directrices tendientes al seguimiento y evaluación continua de los planes de mejoramiento establecidos por los diferentes entes y su cumplimiento.</t>
  </si>
  <si>
    <t>El  informe de gestión asistencial y calidad de la atención, se presenta al Comite de control interno para que desde ahí la alta dirección tome las  medidas o imparta directrices respecto de la información estadistica del HDPUV.</t>
  </si>
  <si>
    <t>En el marco del comité de control interno se revisa y actualiza   la Plataforma Estratégica, igualmente en el Comité de gerencia y ante la junta directiva.</t>
  </si>
  <si>
    <t>La linea de defensa imparte directrices tendientes al cumplimiento de los objetivos de la politica gestión del riesgo de la entidad y verifica su aplicación en el ajuste a la matriz de riesgos institucionales.</t>
  </si>
  <si>
    <t>La línea estratégica imparte directrices tendientes a la gestión del riesgo en el hospital, realizando seguimiento en los comités de gerencia y de control interno.</t>
  </si>
  <si>
    <t>La segunda línea de defensa informa de manera periodica al comité de gerecia y  al comite de control interno, el seguimiento que realizan los lideres de proceso a cada uno de los riesgos, revisando el cumplimiento de los controles para evitar su materialización.</t>
  </si>
  <si>
    <t>En el Comité de control interno se revisan y se toman las decisiones pertinentes relacionadas con los riesgos de corrupción.</t>
  </si>
  <si>
    <t>En el Comité de coordinacion de control Interno  se presentó el análisis de riesgos en jornadas de capacitacion y de trabajo, identificando nuevos riesgos y nuevos controles. Estos  quedaron aprobados  en el comité.</t>
  </si>
  <si>
    <t xml:space="preserve">Ante la línea estratégica se presentan los riesgos que puedan afectar el desarrollo y cumplimiento del plan estratégico, por esta razón ante el comité los lideres de proceso identificaron los riesgos inherentes a  actividades tercerizadas. </t>
  </si>
  <si>
    <t xml:space="preserve">La línea estratégica imparte instrucciones a la segunda línea para que se monitoreen los riesgos en los procesos y cumplan con los controles identificados para cada uno de ellos. </t>
  </si>
  <si>
    <t>Durante la vigencia se han integrado los planes de mejoramiento institucional derivados de las auditorias externas internas y externas, realizando el seguimiento correspondiente y verificando su cumplimiento en los comitès de  gerencia, de control interno y de gestiòn y desempeño, en donde la lìnea estratègica imparte directrices a serguir.</t>
  </si>
  <si>
    <t>Se realizan los seguimientos involucrando el anàlisis de los recursos y los resultados esperados. Anàlisis comparativos.</t>
  </si>
  <si>
    <t>La línea estratégica verifica que se presenten los informes sobre los avances de las actividades a realizar durante la ejecución del contrato.</t>
  </si>
  <si>
    <t xml:space="preserve">Todas las actividades de control establecidas para los proveedores de tecnología,  son socializadas ante el comité de control interno, en donde se imparten directrices tendientes a ejercer el control sobre las actividades realizadas por el proveedor de servicios. </t>
  </si>
  <si>
    <t>En el Comité de Coordinación de Control interno, la línea estratégica, imparte directrices a la primera y segunda línea,  para que los responsables de la gestón del riesgo en cada uno de los procesos, lo realice las veces que estime conveniente, por cuanto se debe cumplir con tareas asignadas a los controles, verificación que realiza el Asesor de control interno de manera semestral de acuerdo a lo establecido en el procedimiento.</t>
  </si>
  <si>
    <t xml:space="preserve">El comité de coordinación de control interno verifica  que la trazabilidad de la información sea efectiva de acuerdo al  proceso de implementaciòn del software Hosvital el cual permite, integrar la informaciòn de las áreas financiera, administrativa y asistencial. </t>
  </si>
  <si>
    <t xml:space="preserve">Igualmente  se presentó  al comité, el esquema de publicación, (fecha de generación de información, frecuencia de actualización, lugar de consulta, nombre del responsable de la informaciòn, nombre del responsable de la producciòn de la informaciòn).  </t>
  </si>
  <si>
    <t>Verifica que se cuenta con la oficina de servicio de información y atención al usuario SIAU, donde se presta el servicio y solución a las manifestaciones.</t>
  </si>
  <si>
    <t xml:space="preserve">El comité vertifa que a  través de la ventanilla única,  la  página web,  el  correo institucional y los buzones, se recepcionan  las manifestaciones y posteriormente son direccionadas  a cada una de las áreas para que éstas contesten y solucionen en tiempo oportuno al usuario.  </t>
  </si>
  <si>
    <t xml:space="preserve">El Comité resvisa que el plan estratégico de las tecnologías de la información cuente con principios y políticas para el adecuado uso de la información y así garantizar la integridad, confidencialidad y disponibilidad de datos e información a nuestros usuarios.  </t>
  </si>
  <si>
    <t xml:space="preserve">El comité de control interno verifica que las politicas y planes implementados, están operando efectivamente con la captación, procesamiento, administración, confidencialidad, responsabilidad y seguridad de la información que se genera en el hospital. </t>
  </si>
  <si>
    <t xml:space="preserve">El plan estratégico de tecnologías es socializado en el comité de control interno,  y  desde ahí se imparten  directrices  sobre  la información y clasificación de la información en la institución, y  con el apoyo del área de estadistica se establece  la metodología para la aplicación  de datos  y el diagrama de flujo de información, para que le permita a la entidad   tener claro como es el proceso del viaje interno de la información. </t>
  </si>
  <si>
    <t>En el comité de control interno se revisa el cumplimiento de los objetivos de  la política de gestión documental y el programa de gestion documental, se imparten directrices  a desarrollar en la  gestión documental en el hospital . Este cumplimiento de objetivos es revisado en el Comite de Gestión y Desempeño, igualmente.</t>
  </si>
  <si>
    <t xml:space="preserve">La entidad cuenta con buzones, correo electrónico, con el cumplimiento a la política de tratamiento y protección de datos personales y con el acuerdo de confidencialidad, </t>
  </si>
  <si>
    <t xml:space="preserve">En el Comité de Control interno  se revisa la efectividad de  los canales de información que tiene la entidad, verifica que se publiquen los informes de PQRS y que se de respuesta oportuna a todas las manifestaciones.  La linea estratégica imparte directrices tendientes al  adecuado manejo de los canales de información, evitando con ellos situaciones irregulares para  su manejo.  </t>
  </si>
  <si>
    <t xml:space="preserve">Se realizó la socialización de los canales de comunicaión referentes al uso de los buzones de sugerencias y página web, donde el usuario expresa sus manifestaciones frente a la oportunidad y calidad del servcio de la entidad, respetando la confidencialidad en el tratamiento de datos. </t>
  </si>
  <si>
    <t xml:space="preserve">El proceso de Mercadeo y Comunicaciones realizó la publicación en los diferentes canales de comunicaión de la información suminitrada por los diferentes procesos de la institución, la cual fue proyectada en piezas gráficas, impresos y videos clips, para uso informativo de colaboradores, usuarios y comunidad en general. </t>
  </si>
  <si>
    <t xml:space="preserve"> La línea estratégica  revisa  e imparte  las directrices para la publicación de la Revista informativa Intitucional.
Ésta es  el órgano institucional de psicoeducación a la ciudadanía que promueve la salud mental como un estado de bienestar; ofrece una agenda setting alrededor de la salud mental. </t>
  </si>
  <si>
    <t>El asesor de control interno del hospital, presenta ante el Comité de coordinación de control interno el plan anual de auditorías, para que éste sea aprobado y el resultado de las auditorias es presentado ante el comité para su socialización y toma de decisiones.</t>
  </si>
  <si>
    <t>El resultado de las auditorias es igualmente socializado con los líderes de los procesos a los cuales se les ha realizado la auditoria para que establezcan el plan de mejoramiento.</t>
  </si>
  <si>
    <t>El comité de control interno revisa el seguimiento a los controles de los riesgos para verificar la efectividad de los mismos e impartir directrices.</t>
  </si>
  <si>
    <t xml:space="preserve">La segunda línea de defensa, presenta el monitoreo a la gestión a través de los POA y de los indicadores de gestión, éstos son presentados en el Comité de gerencia y en el Comité de Gestión y Desempeño, con el objeto de establecer el avance y cumplimiento de las metas institucionaerls del plan estratégico. </t>
  </si>
  <si>
    <t>La segunda línea de defensa informa al comité de coordinación de control interno, las desviaciones evidenciadas en los controles de los riesgos por proceso, el cual es monitoreado de manera regular por la segunda línea de defensa.</t>
  </si>
  <si>
    <t>La segunda línea presenta al comité de control interno información clave para la toma de decisiones una vez realizado el monitoreo del Sistema de Control interno por procesos.</t>
  </si>
  <si>
    <t xml:space="preserve">Ante la línea estratégica  se presentan los avances del cumplimiento de  los planes de mejoramiento, producto de las auditorías internas y externas, la alta dirección toma decisiones conforme a las evaluaciones establecidas por los diferentes órganos de control y de los resultados de  las auditorias internas, permitiendo con objetividad impartir directrices tendientes a la mejora continua del hospital. </t>
  </si>
  <si>
    <t>En el comité de control interno se verifica que estos planes de mejora se esten cumpliendo y también se  imparten  directrices a cerca de los resultados que se obtienen para la mejora continua del SCI.</t>
  </si>
  <si>
    <t xml:space="preserve">La entidad revisa y acoge las evaluaciones independientes y verifica el impacto que tiene frente al SCI, desarrollando los planes de mejoramiento producto de las diferentes auditorías </t>
  </si>
  <si>
    <t>La segunda línea de defensa presenta con indicadores el avance de cumplimiento de las evaluaciones independientes a la línea estratégica, para lo toma de decisiones.</t>
  </si>
  <si>
    <t>La entidad cuenta con las  politicas que establecen el marco para el desarrollo y cumplimiento de los objetivos trazados en cada una de ellas,  las deficiencias del control interno son evaluadas con base en  la política de control interno en donde se promueve el mejoramiento continuo de la entidad, razón por la cual se establecen  acciones, métodos y procedimientos de control y de gestión del riesgo, así como mecanismos para la prevención y evaluación de éste.</t>
  </si>
  <si>
    <t xml:space="preserve">En el Comité de control interno la alta dirección y las líneas de defensa, revisan y evalúan las deficiencias que estén afectando el sistema de control interno e imparte las directrices tendientes a su cumplimiento. </t>
  </si>
  <si>
    <t xml:space="preserve">La línea estratégica conoce del informe de las manifestaciones, presentado por el asesor de control interno, para las observaciones y aportes pertinentes. </t>
  </si>
  <si>
    <t xml:space="preserve">La entidad tiene establecido jornadas de trabajo en equipo,  para verificar el avance y cumplimiento de todos los planes de mejoramiento producto de las autoevaluaciones. </t>
  </si>
  <si>
    <t>Los líderes de proceso presentan los planes de mejoramiento a la segunda línea de defensa para su consolidación y la tercera línea realiza el seguimiento al cumplimiento de los planes. Algunos  planes son rendidos en las plataformas de los entes de control para su seguimiento y el control interno de la entidad verifica que se cumpla.</t>
  </si>
  <si>
    <t>Observaciones de la evaluacion independiente (tener encuenta papel de  líneas de defensa) a DICIEMBRE DE 2022</t>
  </si>
  <si>
    <t xml:space="preserve">al finalizar la </t>
  </si>
  <si>
    <t xml:space="preserve">Dimensión Direccionamiento Estratégico y Planeación
Plan Anticorrupción y de Atención al Ciudadano </t>
  </si>
  <si>
    <t>El Comité de Coordinación de Control interno tiene definida cuales son las lineas de defensa y las responsabilidades a desarrollar en cada una de ellas, para el desarrollo efectivo del SCI. Dentro de la funciones  las tres líneas de defensa son más efectivas cuando se adaptan para ajustarse al cumplimiento de las metas establecidas  en el PDI del HDPUV.  La alta dirección  y la auditoría interna, tienen distintas responsabilidades, pero todas las actividades deben estar alineadas con los objetivos del hospital y esto se logra con  una coherencia exitosa en la coordinación, colaboración y comunicación regulares y eficaces entre los procesos del hospital.</t>
  </si>
  <si>
    <t>La entidad cuenta con .el procedimiento de Retiro de Personal  (PRO-GTH-RPE) y se encuentra documentado y disponible en la plataforma documental.   En el Plan de Bienenstar Estímulos e Incentivos  se tiene documentado el programa de Prepensionados y  desde el SGSST se articula  el programa de Prepensionados, en donde se brindan herramientas que permiten a los servidores públicos próximos a pensionarse, manejar con propiedad la crisis propia del tránsito del  empleado al de jubilado y planear las acciones requeridas para vivir productivamente el nuevo estado</t>
  </si>
  <si>
    <t xml:space="preserve">Dimension de Informaciòn y Comunicaciòn
Dimensiòn de Control Interno
Lineas de Defensa  </t>
  </si>
  <si>
    <t>La alta dirección analizó la información fianciera desde los comités de Cartera, Costos, Gerencia y desde el comité de sostenibilidad contable.  En estos comités se analizó a fondo los estados fiancieros de la entidad, informes que son suministrados a la junta directiva, a la contaduría general de la nación, en la rendición de cuentas públicas  y a SIA Contraloría. Igualmente se revisaron los riesgos que puedan afectar la estabilidad financiera de la entidad.</t>
  </si>
  <si>
    <t>La alta dirección garantiza el cumplimiento de las metas y objetivos, teniendo en cuenta lo establecido por la 2a y 3a líneas de defensa, estas decisiones son tomadas en el comité de coordinación de control interno, en el comité de gerencia y en el comité de gestión y desempeño.</t>
  </si>
  <si>
    <t xml:space="preserve">La línea estratégica verificó que se realicen los  seguimientos a los avances de los planes de mejoramiento para la acreditación, sistemas integrados de gestión y el cumplimiento de los mismos. </t>
  </si>
  <si>
    <t xml:space="preserve">La segunda línea de defensa imparte directrices tendientes a la gestón del riesgo,   desde ahí se actualizó la Política, el Manual y el Procedimiento Gestión del Riesgo, brindando acompañamiento por el asesor de control inteno a todos los proceos en la identificación de riesgos y sus controles. </t>
  </si>
  <si>
    <t>La línea estratégica imparte directrices a la primera y segunda líneas de defensa, para que  se monitoreen de manera regular los riesgos, que puedan en determinado momento generar acciones fraudulentas, como los riesgos de corrupción, Sicof y Sarlaft, identificados en la matríz de riesgos.</t>
  </si>
  <si>
    <t>Ante el Comité de coordinación de control interno, la segunda línea de defensa presenta el informe de seguimiento a los riesgos y sus controles, este monitoreo constante  lo debe realizar cada proceso para evitar su materialización.</t>
  </si>
  <si>
    <t>Ante la línea estratégica  se definió que la Dimensión de Talento Humano debe realizar el estudio de cargas laborales y se tiene proyectado realizar la medición de cargas laborales.</t>
  </si>
  <si>
    <t>Con la aplicaciÓn de la politica y el manual de seguridad de la información y uso de los recursos informàticos, se busca concientizar al personal institucional sobre el buen uso de la informaciòn y la responsabilidad que tiene cada uno, sobre su procesamiento y divulgaciòn, las estratègias realizadas por el àrea de sistemas junto con el àrea de comunicaciones es la socializaciòn de piezas gràficas y videos donde se dan a conocer las buenas pràcticas y algunos tips de seguridad.</t>
  </si>
  <si>
    <t>La entidad cuenta con informes y actas de recibo a satisfacción  del bien o servicio y  aplica lo establecido en la política de Gobierno Digital y la política de Seguridad Digital.  La entidad  verifica que  el acta de recibo a satisfacción del bien y que el  servicio haya sido diligenciado en  un formato que se tiene implementado para poder realizar los pagos acordados con los proveedores donde se califica la calidad, cantidad y oportunidad del bien o servicio que esta prestando al hospital.  Ademàs del acta de satisfacciòn, el supervisor del contrato genera informe de ejecuciòn de forma mensual, donde se evidencia la ejecuciòn de las actividades contratadas</t>
  </si>
  <si>
    <t xml:space="preserve">La lìnea estratégica imparte directrices a la primera y segunda línea de defensa, por ello la entidad cuenta con cinco tràmites aprobados en la plataforma SUIT, igualmente viene fortaleciendo la participaciòn ciudadana mediante camapañas lideradas desde la oficina del SIAU y la realizaciòn de la audiencia pùblica de rendiciòn de cuentas. Se realiza seguimiento de indicadores institucionales, donde se verifica el cumplimiento de metas en la prestaciòn de servicios de apoyo, prespuestales y contables entre otros. Se vienen ejecutando los planes de mejoramiento que permiten a la entidad mantenerse  Acreditada y Certificada en sistemas integrados de gestiòn. </t>
  </si>
  <si>
    <t xml:space="preserve"> La entidad  evalúa la aplicación de los procedimientos, guías, protocolos e instructivos y adicionalmente de manera mensual se hace la evaluación y seguimiento del desempeño de los procesos en el reporte de indicadores para verificar el cumplimiento del las metas del PDI.  Igualmente  se viene realizando el  seguimiento a  las acciones de mejoramiento encaminadas al  mantenimiento de  la certificación de los sistemas de gestión de Calidad, Ambiental y de Seguridad y Salud en el Trabajo, contribuyendo al  mejoramiento continuo  de la operación por procesos,  aportando significativamente en la atención de los pacientes y su entorno,  la mitigación de impactos ambientales y  la protección de  la salud y la seguridad de los trabajadores.</t>
  </si>
  <si>
    <t>La lìnea estratègica verifica que se  realice el seguimiento respectivo de los indicadores de gestiòn en espacios como el  comitè de grencia, comite de gestion y desempeño, comite de control interno y en los diferentes comitès asistenciales.  Igualmente se  presentan los avances en la Junta directiva.</t>
  </si>
  <si>
    <t>La entidad  imparte las directrices a los líderes de procesos y sus equipos de trabajo,  tendientes a ejecutar los controles identificados en los riesgos por procesos y que se estén observando de manera regular, para que desde el proceso se establezca si los controles están siendo efectivos o si requieren de un ajuste y asi evitar la materialización del riesgo.</t>
  </si>
  <si>
    <t xml:space="preserve">La línea estratégica  evaluò en el comité de Coordinación de control interno, los cambios realizados a la matriz de riesgos y a los controles, igualmente  revisò el seguimiento presentado por el asesor de control interno en el cumplimiento de las acciones establecidas para estos controles y su indicador de avance. </t>
  </si>
  <si>
    <t>Ante la línea estratégica se presenta el control de contenidos y de imágen que está a cargo del proceso  de Mercadeo y  Comunicaciones..  El comité de control interno debe revisar los controles implementados de acuerdo a la politica y al procedimiento.</t>
  </si>
  <si>
    <t xml:space="preserve">La entidad realiza seguimiento a la planeación estratégica, por medio del comité de gerencia que tiene una frecuencia de reunión de cada 15 dias, ahí se analizan las posibles desviaciones y eventos que pongan en riesgo el cumplimiento de los objetivos estratégicos,  de igual manera se cuenta con el comité de mejoramiento en el cual se realiza seguimiento al desempeño institucional,  su frecuencia es mensual y en este se toman acciones frente a las desviaciones que requieran una intervención inmediata por parte del equipo directivo, adicionalmente se cuenta con el comité de gestión y desempeño el cual realiza seguimiento a los planes de acción derivados de las 7 dimensiones del MIPG.  El hospital también asegura la evaluación de la planeación, por medio de informes de gestión que dan cuenta del avance, brechas y procesos en curso, alineados con el plan operativo anual el cual es aprobado por la junta directiva articulado con el plan de desarrollo institucional. </t>
  </si>
  <si>
    <t xml:space="preserve">La entidad analiza los resultados obtenidos  de las auditorías que realizan los entes de control y demás entes externos  y son consolidados por la segunda línea de defensa,  para la construcción de los planes de mejoramiento y  verifica lo que está afectando el sistema de control interno para establecer  los correctivos pertinentes. </t>
  </si>
  <si>
    <t>La entidad a través del comité de gerencia y de coordinación de control interno,  evalúa y realiza el seguimiento a los planes de mejoramiento y verifica lo que puede afectar el desarrollo y cumplimiento del sistema de control interno en la entidad.</t>
  </si>
  <si>
    <t xml:space="preserve">La entidad cuenta con el proceso de auditoría interna y externa, el cual incluye la evaluación de procesos y servicios tercerizados, de acuerdo con el nivel de riesgo que representan para la prestación de los servicios, este proceso cuenta con cronograma de auditorías aprobado por la gerencia y el ciclo de auditorías garantiza la efectividad de los procesos ante el ente acreditador. </t>
  </si>
  <si>
    <t xml:space="preserve">Ante el comité de control interno se presentan los resultados de las auditorías internas y externas, permitiendo visualizar los hallazgos o inconformidades referentes a los procesos y servicios tercerizados,  y así tomar decisiones relevantes al proceso para determinar el nivel de riesgo que se haya evidenciado. </t>
  </si>
  <si>
    <t xml:space="preserve">Dimensión Información y Comunicación
Política Transparencia y Acceso a la Información Pública
Política Gestión Documental  </t>
  </si>
  <si>
    <t>Desde Control interno se realizó el seguimiento a los riesgos en cada uno de los procesos, verificando que se cumplan los controles, igualmente se verificó que se cumplieran en los procesos con el desarrollo del MIPG y la ejecución del Sistema de control interno. También se revisó  que se cumplieran con los objetivos de las politicas, así se asegura la entidad que se logre alcanzar las metas  establecidas en el plan de desarrollo.  .</t>
  </si>
  <si>
    <t>La entidad ha implementado a través de un proveedor, una herramienta de inteligencia de negocio que consta de tableros de control que permite tener un seguimiento en tiempo real, de la información capturada en el sistema de  HOSVITAL-HIS.  Además se ha implementado un sistema de gestión documental que permite tener una trazabilidad de la información recibida por la ventanilla única.</t>
  </si>
  <si>
    <t xml:space="preserve">La entidad tiene implementado el plan estratégico de tecnologías de la información PETI, el manual de seguiridad de la información y el uso de los recursos informáticos, para las actividades de integridad, confidencialidad y disponibilidad de la información.    también se implementó la política de seguridad de la información y el uso de los recursos informáticos. </t>
  </si>
  <si>
    <t>La entidad cuenta con la politica integral de Gestion de las Tecnologías, La política de tratamiento y protección de datos personales, acuerdo de confidencialidad,  el plan estratégico de Tecnologías de la Información, el manual de seguiridad de la información y uso de los recursos informáticos y    Tambien cuenta con el procedimiento estadistica y gestion de la informacion (PRO-GIN-08).</t>
  </si>
  <si>
    <t xml:space="preserve">La entidad cuenta con el programa de gestión documental, la politica de gestión documental y el plan estratégico de tecnologías de la información, ventanilla única,  así como con la política de transparencia y acceso a la información pública y la lucha contra la corrupción  y  también cuenta con el procedimiento estadistica y gestión de la información (PRO-GIN-08) </t>
  </si>
  <si>
    <t>Observaciones de la evaluacion independiente (tener encuenta papel de  líneas de defensa de Enero a junio de 2023</t>
  </si>
  <si>
    <t>En el 2022 Se dió inicio al proceso de Fortalecimiento de la Cultura Organizacional (FCO), focalizándonos en las palancas de cambio Liderazgo y Prácticas de Gestión Humana, La palanca Líderes y Equipos busca implementar un modelo de actuación para las personas en posiciones de mando y para los equipos de trabajo, que propenda por los resultados, el cuidado de las relaciones y del ser.
El plan de intervencion propuesto para el I semestre de la vigencia 2023, se orientó a realizar la fase de planeación del programa de Valores Vividos, definición de valores institucionales y conductas asociadas, piezas de expectativa para su lanzamiento, que incentivan a los funcionarios a compartir y aplicar los valores Institucionales, en su diario actuar. 
Desde la palanca Líderes y Equipos Conscientes, se realizarón ciclo de formaciones Comunicación no Violenta (CNV) dirigido a todos los funcionarios de la institución y las familias mediante modalidad virtual. 
Potenciando nuestra Cultura Organizacional, se conmemoró el día nacional del Servidor Público, en esta fecha resignificamos la labor de los servidores públicos de la institución, mediante jornadas educativas de reflexión para fortalecer el actuar de los servidores públicos y quienes prestan servicios al interior de la entidad, lo que implica y requiere un comportamiento especial, un deber-ser particular, una manera específica de actuar, orientados bajo la cultura de la legalidad y la ética de lo público, se fortalecieron los valores institucionales.    Se contó con la participación de 291 colaboradores.</t>
  </si>
  <si>
    <t>Durante el I semestre de la vigencia  2023 no se han presentado  manifestaciones por presuntas fallas frente al incumplimiento del Código de Integridad por parte de los funcionarios.
La gestión frente a este tipo de manifestaciones se encuentra documentada en el numeral 5.7.5 Gestión de Manifestaciones a presunta falla frente al cumplimiento del Código de Integridad institucional – Conflicto de Interés, del Manual de Sistema de Información y Atención al Usuario (MAN-SIA-01).
De la misma el Hospital realiza la medición de la gestión institucional a través de la formulación y desarrollo de indicadores orientados al sistema de la gestión ética, propuestos en el Código de Conducta y Buen Gobierno.</t>
  </si>
  <si>
    <t>Para el I semestre de la vigencia 2023, se da continuidad a potenciar nuestra Cultura Organizacional, el dia 27 de junio se conmemoró el día Nacional del Servidor Público, fecha en la cual se resaltó  la labor de los servidores públicos de la institución, mediante el desafrrollo de jornadas educativas de reflexión para fortalecer el actuar de los servidores públicos y quienes prestan servicios al interior de la entidad, lo que implica y requiere un comportamiento especial, un deber-ser particular, una manera específica de actuar, orientados bajo la cultura de la legalidad y la ética de lo público.    Se contó con la participación de 291 colaboradores. 
La institución documenta desde el Código de Conducta y Buen Gobierno (CO-DES-01) aquellas situaciones que ponen en riesgo el interés general del servicio público y comprometen el adecuado ejercicio de nuestras funciones y responsabilidades, con el fin de prevenir y gestionar los conflictos de intereses, de manera tal que no se favorezcan intereses ajenos al bien común.
Como parte del componente interno de las manifestaciones, se ha incluido en el Código de Conducta y Buen Gobierno (CO-DES-01) el mecanismo para reportar fallas o presuntas fallas al cumplimiento del mismo, declaratoria de conflicto de intereses por parte de los servidores públicos, el cual se realizará a través del área de Sistema de Información y Atención al Usuario – SIAU (MAN-SIA-01)
Por otro lado, los conflictos de interés generados en el marco del desarrollo de las etapas contractuales se regirán por lo establecido en el Manual de Contratación de la entidad, de acuerdo con la resolución 182 de Abril de 2021.</t>
  </si>
  <si>
    <t xml:space="preserve">Durante el I semestre de la vigencia 2023, se da continuidad al fortalecimiento del seguimiento a los riesgos   establecidos en el procceso de Gestión de Talento Humano, se evidencia que durante el período no se ha materializado ningún riesgo y control interno realizó seguimiento a los controles en el primer semestre de 2023.       </t>
  </si>
  <si>
    <t xml:space="preserve">El seguimiento realizado a la Planeación estratégica del Talento Humano, durante el I semestre de la vigencia 2023, evidencia que los componentes del Plan Estratégico de Talento Humano, presentaron los siguientes resultados:  
1. Plan institucional de capacitacion (PIC) con corte al 30/06/2023, ha presentado un cumplimiento del 40%.
2. El plan de bienestar, estimulos e incentivos tuvo un cumplimiento del 100% de las actividades propuestas para el I semestre de la vigencia 2023.
3. Evaluación del desempeño laboral: primer semestre periodo 1/02/2023 al 31/07/2023, se encuentra en fase de desarrollo,la evaluación del I semestre 2023 debe realizarse de acuerdo a los referentes normativos los primeros quince (15) días del mes de agosto 2023.
4.El  plan de previsión de recursos : Mediante Acuerdo de JD No.033 del 22 de diciembre de 2022, se fija la planta de cargos para la vigencia 2023, con 285 cargos.
5. El Plan anual de vacantes: con corte a 30 de junio de 2023 se reportó a la oferta pública de empleos de carrera de la comisión nacional del servicio civil,  21 empleos con 99 vacantes. (costo de la vacante al 01/01/2023 es de 4.258.616.-)
6. Al finalizar la vigencia 2022 el indice de favorabilidad del clima laboral fue del 91%.  A la fecha se encuentra en desarrollo el plan de intervención propuesto.          </t>
  </si>
  <si>
    <t>Durante el I semestre de la vigencia 2023, se realizó la provisión de veintinueve (29) empleos de la planta de cargos del Hospital, igualmente se realizó el procedimiento de verificación de requisitos para otorgamiento de encargo, se realizó provisión  de cinco (5) empleos mediante encargo; dando cumplimiento al procedimiento de ingreso de personal.
El Primero (1°) de febrero de 2023, se realizó la jornada de inducción y reinduccion institucional dirigida a todos los funcionarios que fueron vinculados a la planta de empleos, se presentó una cobertura del 100% de la población objeto.</t>
  </si>
  <si>
    <t>Se evidencia que en cumplimiento al ciclo de vida del servidor público de la insitución, durante el I semestre de la vigencia 2023 , se realizó el desarrollo de acciones de formación que contribuyen a las prácticas transparentes, y adherencia a las Políticas y procedimientos institucionales orientados a la administración del riesgo, se realizó socialización del “Sistema y Subsistemas de la Administración del Riesgo", en el cual se capacitaron 295 funcionarios de la institución.
Durante el I y II semestre del período anual de desempeño laboral 2022-2023 se dió cumplimiento a la meta establecida del 95%, respecto del valor cualitativo establecido para las competencias comportamentales, considerando la sumatoria de los niveles de desarrollo “Alto” y “Muy Alto”.
Desde el Programa de Fortalecimiento de la Cultura Organizacional, se realizó la revisión del estado actual de las prácticas de gestión humana con el equipo de Talento Humano, se seleccionan cuatro (4 ) líneas de trabajo que se vienen fortaleciendo para apoyar el proceso de Cultura Meta.
1. Reformulación del Programa de Bienestar e inicio de su implemntación; 2. Formulación de un Modelo de Desarrollo Basado en Competencias; 3. Definición de un programa de Reconocimiento; 4. Reforzamiento de Valores con programa de “Valores Vividos”.</t>
  </si>
  <si>
    <t>Al seguimiento se  verificó que durante el I semestre de la vigencia 2023, en la jornada de inducción y reinduccion institucional orientada, a los funcionarios que realizaron la provisión de empleos en planta, y aquellos funcionarios encargados, se les fortaleció educación respecto de las politicas, manuales, procesos y procedimientos institucionales, con la finalidad de apropiar el conocimiento y brindar elementos técnicos necesarios para el desempeño de la labor y el cumplimiento de los objetivos institucionales.</t>
  </si>
  <si>
    <t xml:space="preserve">
Durante el I semestre de la vigencia 2023 se han presentado catorce (14) retiros de funcionarios, los cuales obedecen a :  nueve (9) retiros por renuncia regularmente aceptada, y cinco (5) por jubilación; el indice de rotación de personal para el I semestre es del 0,08. Se realizó el cumplimiento de lo establecido en el procedimiento de retiro de personal.</t>
  </si>
  <si>
    <t>Durante el I semestre de la vigencia 2023, se ha dado un cumplimiento al 40% del Plan Institucional de capacitacion propuesto. Se han desarrollado acciones de formación como: inducción y reinduccion institucional,  Sistema y subsistema de administración del riesgo, Innovación dirigido a comité gerencial y profesionales; psicoeducación desde el programa Vivir sanamente "Filosofía para la Vida cotidiana; pensar para vivir sanamente"; Desde el eje de Líderes y equipos conscientes se realizó taller de "Liderazgo integridad escencial y coordinación impecable" dirigido a profesionales sin personal a cargo; El líder Coach dirigido a Comité gerencial y profesional con personal a cargo.
Durante el I semestre de la vigencia 2023, desde el Programa de Fortalecimiento de Cultura Organizacional eje de prácticas de Gestión Humana, se implementó  el Modelo de Gestión por Competencias, el cual comprendió de las siguientes fases: Fase I: Charla de Socialización a evaluados,  Capacitación a evaluadores,  Medición de Competencias de todo el personal; durante el II semestre se tiene planeado el desarrollo de la fase II que comprende: Consolidación de resultados e informe consolidado, Medición de cierre de Competencias para identificar,  Armado del Plan de Formación Basado en Competencias para el periodo 2024.</t>
  </si>
  <si>
    <t>Se realiza seguimiento respecto de los servicios en los cuales participan los contratistas de apoyo, al personal de apoyo a la gestión se les realiza la induccion y reinduccion institucional, se  socializan los protocolos, procesos y procedimientos institucionales, se  establecen compromisos de desempeño; el seguimiento y la supervisión se realiza a través de los equipos primarios de mejoramiento, se elaboran planes de mejoramiento individual producto de los resultados de la evaluación de desempeño laboral.</t>
  </si>
  <si>
    <t xml:space="preserve">Se verificó por control interno que en el primer semestre del 2023 el área de sistemas del Hospital, a través del área de comunicaciones se socializó la politica de seguridad de la información y uso de los recursos informáticos a todos los funcionarios del hospital, a través de las carteleras institucionales y el correo, en la inducción y reinducción realizada en el primer semestre la Lider de ISC socializó la politica y el manual de seguirdad de la información y uso de los recursos informáticos al personal. Con el apoyo del área de talento humano se continua diligenciando el formato de confidencialidad cada vez que ingresa un nuevo funcionario. 
En el mes de enero de 2023 se ajusto el PETI, en este se plasma la situacion actual de la infraestructura tecnológica y se establece los proyectos a ejecutar en la vigencia 2023, a la fecha se ha ejecutado en un  67%. </t>
  </si>
  <si>
    <t>Al seguimiento en junio de 2023 se evidenció por control interno que los comités de ética hospitalaria y humanización de la atención se encuentran operando conforme a su acto administrativo de conformación, y su periodicidad es mensual..  En el comite de humanización de la atención se realiza el análisis de las manifestaciones con corte trimestral durante el año, información que es presentada por el proceso de SIAU.  La información de las manifestaciones relacionadas con vulneración de derechos de los pacientes es presentada y analizada en el comité de etica hospitalaria.  Los derechos de petición son respondidos de manera oportuna y se mide el indicador de respuesta a manifestaciones.  También se evidencia el reporte de manifestaciones a través de la página web.  También se evidencia que la LINEA ANTICORRUPCION "Por una gestión transparente" se encuentra operando.</t>
  </si>
  <si>
    <t>Se verifica por control interno el seguimiento al POA institucional alcanzando un 57% de cumplimiento  en el primer semestre de 2023  sobre una meta del 45%. Igualmente se realizó el seguimiento a la gestión de los riesgos por procesos,  encontrándose una adecuada gestión de los controles inherentes a cada uno de los riesgos, alcanzando un 45% de efectividad.</t>
  </si>
  <si>
    <t>Al seguimiento por control interno se verifica que dentro del proceso de planeación del Hospital Departamental Psiquiátrico Universitario del Valle, realizó su planeación através del Plan Operativo Anual (POA), en concordancia con los objetivos institucionales, las metas estratégicas y los compromisos establecidos en el Plan de Desarrollo, en este orden de ideas se verificó que se  han realizado dos seguimientos trimestrales teniendo como resultado un cumplimiento global  del primer trimestre del 38% cumpliendo con la meta de 25%, y para el segundo trimestre se logró alcanzar un cumplimiento global del 57%  de una meta del 45%, demostrando el compromiso de los directivos, líderes y funcionarios con el desarrollo institucional garantizando una atención humanizada, segura y de calidad. Estos resultados fueron presentados en comité de gerencia, comité de gestion y desempeño, junta directiva y comunidad en general.</t>
  </si>
  <si>
    <t xml:space="preserve">
Control interno al seguimiento de enero a junio de 2023, evidenciò que dentro del proceso de planeación del Hospital Departamental Psiquiátrico Universitario del Valle, realizò su planeación atrevès del Plan Operativo Anual (POA), en concordancia con los objetivos institucionales, las metas estratégicas y los compromisos establecidos en el Plan de Desarrollo, en este orden de ideas se han realizado dos seguimientos trimestrales teniendo como resultado un cumplimiento global  del primer trimestre del 38% cumpliendo con la meta de 25%, y para el segundo trimestre se logró alcanzar un cumplimiento global del 57%  de una meta del 45%, demostrando el compromiso de los directivos, líderes y funcionarios con el desarrollo institucional garantizando una atención humanizada, segura y de calidad. Los resultados y avances fueron presentados  en Comité de gerencia, en el Comité de Control interno y ante la junta directiva y comunidad en general, con el objeto de monitorear el cumpliendo las metas institucionales, y los indicadores.</t>
  </si>
  <si>
    <t>Al seguimiento por control interno se verificó que a los proyectos y programas de los procesos institucionales se les definieron metas claras para alcanzar los logros así como indicadores de avance para su medición en la vigencia 2023.
Al finalizar la vigencia se evidenció que los procesos institucionales mantienen la cetificación del sistema integrado de gestión, que articula el sistema de gestión de calidad, ambiental y SST.  Los diferentes procesos reportaron los indicadores de gestión de cada uno de sus procesos a la oficina de calidad, con la que se midió la eficacia del sistema integrado de gestión. Desde los programas institucionales se realiza la medición de la ejecución de los planes de trabajo de manera trimestral, igualmente se evalua el cumplimiento de las políticas instiutucionales de manera semestral.</t>
  </si>
  <si>
    <t>Se evidenciò por control interno que durante el  primer semestre de la vigencia 2023, se cuenta con 285 empleos creados en la planta de cargos del Hospital, los cuales tienen establecido Manual de Funciones y de Competencias Laborales, el documento en mención es notificado al ingreso del personal, se tiene publicado en plataforma documental , es el mecanismo de asignación de roles y responsabilidades, se refleja la divisíon de las funciones en cada empleo, para el desempeño de la labor, en pro del cumplimiento de los objetivos del proceso, e institucionales.
El personal de apoyo a la gestión , tiene establecido desde el contrato las obligaciones contratuales.</t>
  </si>
  <si>
    <t>El asesor de control interno en el primer semestre de 2023 trabajó de manera articulada con los diferentes procesos en la consecución y mantenimiento de los sistemas de gestión y acreditaciòn.  En este sentido se desarrollan seguimientos a las oportunidades de mejora derivadas de los informes del ente acreditador y certificador.  Para el segundo semestre de la  vigencia 2023 se tiene programado la auditoria externa de renovación de la certificación del SIG y del sistema ùnico de acreditación.</t>
  </si>
  <si>
    <t xml:space="preserve"> 
Al seguimiento control interno observò que en el primer semestre del 2023, se da inicio a la ejecuciòn del contrato de soporte, mantenimiento y actualizaciòn del sistema de informaciòn HOSVITAL-HIS y KACTUS, ademàs se da inicio al contrato de mantenimiento de equipos de computo, servidores, impresoras, UPS, videobeam, scanner con el proveedor OMEGA SOLUCIONES SAS, donde en el mes de junio se termina de realizar el primer mantenimiento del año y se programa para el mes de noviembre inciar el segundo y ùltimo mantenimiento contratado. Se realiza el primer simulacro para evaluar el Plan de Contingencia de Sistemas donde se evalua el funcionamiento del servidor de respaldo, frente al funcionamiento de HOSVITAL-HIS, que es el software asistencial y administrativo.</t>
  </si>
  <si>
    <t xml:space="preserve">Control interno en su seguimiento, verificò que en el primer semestre del 2023, se han realizado la contratacion con cinco proveedores, los cuales para realizar su respectivo pago, se realizò el informe de supervision (FOR-DES-10) por parte del supervisor del contrato y se diligenciò el acta de satisfacciòn (FOR-DES-11), adicional en el SECOP II se realiza el cargue de la ejecuciòn de los contratos. 
</t>
  </si>
  <si>
    <t xml:space="preserve">
El asesor de Control interno trabajó de manera articulada con el àrea de calidad para monitorear el cumplimiento de los planes de mejoramiento producto de las diferentes auditorìas tanto internas como externas. Al finalizar el primer semestre 2023 se evidenció que la oficina de calidad tiene consolidado en el formato FOR-SIG-12 plan de mejoramiento institucional, los planes de acción de las diferentes fuentes de mejoramiento, siendo la principal el sistema único de acreditación, además de auditorías internas, auditoría externas ( EAPB, organismos de control y secretaría de salud), riesgos, indicadores y referenciación. El profesional de calidad presentó el estado de ejecución de estos planes al equipo de mejoramiento institucional y comité de gerencia.</t>
  </si>
  <si>
    <t>Control interno verificó que en el primer semestre de 2023 se està actualizando el formato esquema de publicaciones conforme a lo establecido en la Resoluciòn 1519 de 2020, igualmente se evidenciò que la  información relevante del hospital  se encuentra publicada en el Índice de Transparencia y Acceso a la Información Pública (ITA) de la Procuraduría General de la Nación  en donde se mide exclusivamente el grado de cumplimiento de las obligaciones de publicar  la información derivada de la Ley 1712 de 2014, Ley de Transparencia y Acceso a la Informacion Pública.  Esta se visualiza en la página del HDPUV en Transaparencia link. https://psiquiatricocali.gov.co/wp/instrumentos-de-gestion-de-la-informacion/</t>
  </si>
  <si>
    <t>Se estableció por control interno que en el primer semestre de 2023 se publicó en la página de transparencia y se  evaluaron  las manifestaciones ( PQRS )   El asesor de Control interno verificó las actas, en el semestre fueron 17 del cumplimiento de la apertura de buzones acorde al cronograma planeado para la presente vigencia, el cual cuenta con el acompañamiento de la asociación de usuarios, como ente verificador .</t>
  </si>
  <si>
    <t xml:space="preserve">El asesor de control interno realizò seguimiento donde  verificò  en el informe,  la recepciòn de manifestaciones por varios canales, y  se evidenciò que  con un porcentaje del 94% es la oficina presencial  el medio que màs utilizan los usuarios para radicar las manifestaciones, seguido del buzòn de sugerencias con el 4% y el correo electrònico con un 2%, no se tienen manifestaciones en este periodo por el canal telefònico. Las respuestas no superan la meta establecida de los 5 dias hàbiles. </t>
  </si>
  <si>
    <t>Se verificò que en el primer semestre de la vigencia 2023 se realizó seguimiento a la política de comunicaciones y acceso a la información pública, verificando que se viene cumpliendo  con el desarrollo de los objetivos establecidos en la resoluciòn de creaciòn de la polìtica.</t>
  </si>
  <si>
    <t>Se evidenciò que de enero a junio de 2023 el proceso de mercadeo y comunicaciones ejecutò en un 65% el plan estratègico de comunicaciones institucional, segùn seguimiento al plan opetativo anual del segundo trimestre del 2023. Igualmente se evidenciò que el proceso de mercadeo y comunicaciones socializò la evaluaciòn del proceso a toda la comunidad hospitalaria, donde segùn los resultados obtenidos en la evaluaciòn, se proyecta el plan de mejoramiento para el segundo semestre de la vigencia 2023.</t>
  </si>
  <si>
    <t xml:space="preserve">Al seguimiento por Control Interno se evidencia que en la oficina del sistema de información y atencion al usuario, durante el primer semestre de 2023,  se diò cumplimniento a las metas establecidas en cada uno de los indicadores, destacamos la satisfacciòn global que se mantiene en 99% sobre una metra del 95% y la recomendacion en el 98% donde la meta es 90%, manteniendo controlados los indicadores.  </t>
  </si>
  <si>
    <t>En el primer semestre del 2023 se da inicio al contrato OS- 008-2023 con la empresa DATAWARE&amp;TECH que es la encargada del soporte y mantenimiento de la herramienta de inteligencia de negocio, donde a la fecha se tiene implementado 14 tableros con la informaciòn capturada de HOSVITAL-HIS.</t>
  </si>
  <si>
    <t>Se evidencia por control interno que en el primer semestre del 2023 no se materializò ningùn riesgo del área de sistemas, se ejecutò el procedimiento PRO-GIN-08 que està a cargo del área de estadistica, adicional se tiene el PRO-GIN-09 que es el procedimiento para solicitud de usuarios y permisos en los software institucionales, donde cada vez que ingrese un nuevo funcionario el jefe inmediato envìa al àrea de sistemas el FOR-GIN-42 y se crea el usuario con los permisos basado en los roles.</t>
  </si>
  <si>
    <t xml:space="preserve">El asesor de Control interno en su seguimiento estableció que  para  el primer semestre de 2023,  al ingreso de los nuevos funcionarios se les entregò el acuerdo de confidencialidad para su conocimiento y puesta en pràctica,  en  donde se compromenten a dar un buen uso de la información, garantizando la confidencialidad de ella, el documento fue  firmado por el funcionario y anexado a la hoja de vida.  </t>
  </si>
  <si>
    <t>Se evidenciò que el alcance de las publicaciones en redes sociales en el primer semestre de 2023 fue de 9600 personas y  la pàgina web obtuvo un alcance del 1.936.508 solicitudes.
Es importante anotar que el proceso de mercadeo y comunicaciones, realiza seguimiento mensual por medio de las estadisticas arrojadas en las plataformas digitales para el cumplimiento de la meta asignada del 30% frente al impacto de la interacciòn del pùblico externo con las publicaciones de la instituciòn.</t>
  </si>
  <si>
    <t xml:space="preserve">
El asesor de Control interno realizó el seguimiento al cumplimiento de los planes de mejoramiento, verificó igualmente que las acciones identificadas para la mejora estuviesen siendo efectivas y asesoró de manera permanente a la alta dirección para su cabal desarrollo y cumplimiento, además asistió a varias de las jornadas del equipo de direccionamiento y gerencia para realizar el seguimiento a los planes de mejoramiento del sistema único de acreditación. </t>
  </si>
  <si>
    <t xml:space="preserve">
Control interno  realizó seguimiento a los planes de mejoramiento establecidos en el FOR-SIG-12, en el que se consolidan los planes de mejoramiento  producto de las auditorías internas y externas, verificando que se  cumplan con las acciones planteadas.  Igualmente fueron presentados al comité para que  la línea estratégica impartiera directrices tendientes a la mejora continua del sistema de control interno en la primer semestre 2023.</t>
  </si>
  <si>
    <t>Al seguimiento por conrol interno se verificó que la informaciòn  recepcionada por los canales de comunicacion dispuestos por la entidad para las PQRS, fue evaluada y se le dio respuesta oportuna a las manifestaciones. Estas fueron fueron publicadas en la pàgina web de la entidad en la pestaña de transparencia. Las quejas que involucran funcionarios de la entidad fueron resueltas y puestas en conocimiento del lider de proceso al que pertenecen.
En el primer semestre  de 2023 se recibieron un total de 403 manifestaciones, 322 de ellas el 80% corresponden a Felicitaciones, el 14% (56) a Quejas y el 0.7% (3) a solicitudes. Peticiones el 0%, sugerencias el 1% (4) y reclamos 4.2% (17).</t>
  </si>
  <si>
    <t>La entidad cuenta con el Comite Institucional de Coordinación de Control Interno en donde quedò establecido en la Resoluciòn de creaciòn  que èste sesionarà cada 4 meses y de manera extraordinaria cuando asi lo establezcan los integrantes. Igualmente esta articulado con el Comite de Gestiòn y desempeño y se verifica en las actas. En el primer semestre de 2023 el Comitè ha sesionado en dos oportunuidades en donde se aprobaron los Estatutos del Auditor interno y El Còdigo de Etica del auditor interno y se encuentra publicado en la pàgina web de la entidad</t>
  </si>
  <si>
    <t>El Comité Institucional de Coordinación de Control interno tiene definidas  las lineas de defensa y los responsables de desarrollar el modelo Intergado de planeaciòn y de gestiòn. Està establecido en el procedimiento que a la  primera línea de defensa  le corresponde a los servidores en sus diferentes niveles desarrollar las dimensiones del MIPG quienes aplican las medidas de control interno en las operaciones del día a día de la entidad.  Esta línea se encarga del mantenimiento efectivo de controles internos, por consiguiente, identifica, evalúa, controla y mitiga los riesgos. Al seguimiento se verifica que en el primer semestre de 2023 se viene evaluando y cumpliendo con lo establecido en el manual, aplicando politicas, desarrollando comites y todo lo que es inherente a cada una de las Dimensiones. Igualmente  en el HDPUV   la  segunda línea de defensa  está conformada por servidores que ocupan cargos del nivel directivo o asesor,  quienes realizan labores de supervisión sobre temas transversales para la entidad y rinden cuentas ante la Alta Dirección y la tercera línea de defensa está conformada por la Oficina de Control Interno, quienes evalúa de manera independiente y objetiva los controles de 2ª línea de defensa para asegurar su efectividad y cobertura; así mismo evalúa los controles de la  primera  línea de defensa que no se encuentren cubiertos -y los que inadecuadamente son cubiertos por la segunda línea de defensa.</t>
  </si>
  <si>
    <t>El el primer semestre de 2023, se realizò seguimiento a los riesgos institucionales, Sicof y Sarlaf, igualmente se realizaron ajustes a los riesgos asistenciales, financieros, gestiòn del ambiente fìsico y tecnovigilancia, en donde se ajusto la identificacion del riesgo y  los controles. El oficial de cumplimiento de los Riesgos Sicof y Sarlaft presento ante la junta directiva informe del control de los riesgos. El resultado del seguimiento y ajuste de los mismos fue presentado en el comite institucional de coordinacion de control interno y se verifica en las actas.</t>
  </si>
  <si>
    <t>Con el asesoramiento de control interno en el HDPUV,  en el primer semestre de 2023 se realizaron los ajustes pertinentes a los riesgos, incluyendo los controles, siguiendo los lineamientos de la politica, manual y procedimiento de la gestiòn del riesgo. En este orden se procedio a realizar el seguimiento para establecer si los controles estàn siendo eficaces para evitar la materializaciòn del mismo con el lider de cada uno de los procesos.</t>
  </si>
  <si>
    <t>Se verificò por control interno que en el primer semestre de 2023, los responsables de cada una de las lineas de defensa, presentaron a la linea estrategica los informes pertinentes y oportunos para la toma de decisiones  frente a la ejecuciòn de planes y programas contenidos en el plan de desarrollo y que se estuviesen cumpliendo con los indicadores , por ello  al seguimiento por control interno se verificó que a los proyectos y programas de los procesos institucionales se les definieron metas claras para alcanzar los logros así como indicadores de avance para su medición. 
Al finalizar la vigencia se evidenció que los procesos institucionales mantienen la cetificación del sistema integrado de gestión, que articula el sistema de gestión de calidad, ambiental y SST.  Los diferentes procesos reportaron los indicadores de gestión de cada uno de sus procesos a la oficina de calidad, con la que se midió la eficacia del sistema integrado de gestión. Desde los programas institucionales se realiza la medición de la ejecución de los planes de trabajo de manera trimestral, igualmente se evalua el cumplimiento de las políticas instiutucionales de manera semestral.</t>
  </si>
  <si>
    <t>En el primer semestre de 2023, se verificò por control interno que se trabajò articuladamente entre la 2 y 3 linea de defensa, entregando informaciòn relevante de la gestiòn de los procesos a la primera linea y a la linea estratègica para la toma oportuna de decisiones.</t>
  </si>
  <si>
    <t xml:space="preserve">En el primer semestre de 2023, se verificò que se realizaon ajustes a la identificacion y controles de los  riesgos institucionales, asistenciales, sicof, gestiòn del ambiente fisico y tecnovigilancia, conforme lo establece la politica,  el procedimiento y la metodologia del DAFP version 5. Se estableciò que los controles en un 97% son eficaces y por ello no se han materializado. </t>
  </si>
  <si>
    <t>Al inciio de la vigencia 2023 se aprobò el plan anual de auditoria de control interno en comité institucional de coordinacion de control interno. Los avances son presentados de manera cuatrimestral y queda registrado en actas.</t>
  </si>
  <si>
    <t>La alta direcciòn, la primera y segunda lìnea de defensa analizan la informaciòn que presenta la oficina de control interno de acuerdo a lo programado y aprobado en el plan anual de auditoria para la vigencia 2023. Los informes generan unas mejoras que son diligenciadas por la primera y segunda linea de defensa.</t>
  </si>
  <si>
    <t>Al seguimiento por control interno en el primer semestre de 2023 , es importante anotar que el componente Ambiente de Control se ha desarrollado conforme a lo establecido en el Modelo integrado de planeación y de Gestión MIPG, verificando que  desde la vigencia  2022 se dió inicio al proceso de Fortalecimiento de la Cultura Organizacional, se busca implementar un modelo de actuación para las personas en posiciones de mando y para los equipos de trabajo, que propenda por los resultados, el cuidado de las relaciones y del ser.
El plan de intervencion propuesto para el I semestre de la vigencia 2023, se orientó a realizar la fase de planeación del programa de Valores Vividos, definición de valores institucionales y conductas asociadas, piezas de expectativa para su lanzamiento, que incentivan a los funcionarios a compartir y aplicar los valores Institucionales, en su diario actuar. 
Se conmemoró el día nacional del Servidor Público, en donde se resaltò la labor de los servidores públicos del HDPUV, se fortalecieron los valores institucionales y  se contó con la participación de 291 colaboradores.</t>
  </si>
  <si>
    <t xml:space="preserve">De  acuerdo al seguimiento realizado por control interno  se estableció que en el primer semestre del 2023  no se presentaron  manifestaciones por presuntas fallas frente al cumplimiento del Código de Integridad por parte de los funcionarios. 
Igualmente se evaluo por parte de control interno las manifestaciones para el primer semestre de 2023 y se observò que la informaciòn  recepcionada por los canales de comunicaciòn dispuestos por la entidad para las PQRS, fue evaluada y se le diò respuesta oportuna a las manifestaciones. Estas fueron fueron publicadas en la pàgina web de la entidad en la pestaña de transparencia. Las quejas que involucran funcionarios de la entidad fueron resueltas y puestas en conocimiento del lider de proceso al que pertenecen.
En el primer semestre  de 2023 se recibieron un total de 403 manifestaciones, 322 de ellas el 80% corresponden a Felicitaciones, el 14% (56) a Quejas y el 0.7% (3) a solicitudes. Peticiones el 0%, sugerencias el 1% (4) y reclamos 4.2% (17). 
Igualmente se realizò seguimiento al comite de concivencia laboral y las diferentes actuaciones que afectan la conducta del funcionario fueron puestas en conocimiento de control disciplinario
</t>
  </si>
  <si>
    <t>Al seguimiento por control interno se verificò que se cuenta con la  linea de denuncia interna denominada LINEA ANTICORRUPCION "Por una gestión transparente"  y èsta se encuentra operando.  Igualmente se evidenciò que  los comités de ética hospitalaria y humanización de la atención en el primer semestre de 2023, han cumplido con la periodicidad, quorum y con el plan de trabajo de acuerdo a lo establecido en la Resoluciòn de creaciòn para ellos.  Al seguimiento por conrol interno se verificó que la informaciòn  recepcionada por los canales de comunicaciòn dispuestos por la entidad para las PQRS, fue evaluada y se le diò respuesta oportuna a las manifestaciones. Estas fueron fueron publicadas en la pàgina web de la entidad en la pestaña de transparencia. Las quejas que involucran funcionarios de la entidad fueron resueltas y puestas en conocimiento del lider de proceso al que pertenecen.
En el primer semestre  de 2023 se recibieron un total de 403 manifestaciones, 322 de ellas el 80% corresponden a Felicitaciones, el 14% (56) a Quejas y el 0.7% (3) a solicitudes. Peticiones el 0%, sugerencias el 1% (4) y reclamos 4.2% (17</t>
  </si>
  <si>
    <t>Se verificó que en el primer semestre de 2023, el comité de coordinación de control interno ha venido cumpliendo con la periodicidad y con el cumplimiento de los objetivos establecidos en la resoluciòn de creación.  Se trabajó de manera articulada con el Comité de gestión y desempeño en donde se observó que se trabajó en el cumplimiento y desarrollo del MIPG para que la entidad avanzara en  cada uno de sus procesos con la implementación del SCI.</t>
  </si>
  <si>
    <t xml:space="preserve">1.  Las lineas de defensa del Modelo integrado de planeaciòn y degestiòn se vienen desarrollando en cada uno de los procesos y la entidad se preparò en el primer semestre de 2023, para el diligenciamiento del Formulario Furag que medirà la gestion institucional.                                                                                                                                                   2. Control interno verificó que la responsabilidad asignada a la línea estratégica estuviese centrada en la  revisión, validación y supervisión del cumplimiento de políticas en materia de control interno, gestión del riesgo, seguimientos a la gestión y auditoría interna del hospital, evidenciando una madurez en el desarrollo de las dimensiones y componentes del SCI
</t>
  </si>
  <si>
    <t>Las lineas de defensa establecidas en el modelo integrado de planeación y de gestión se articulan para la toma de decisiones y así llevar a la entidad a la conservaciòn de la acreditación y certificación como así  lo ha logrado . Es por ello que la línea estratégica imparte las directrices y asegura el cumplimiento de los roles de la primera, segunda y tercera líneas de defensa para el logro de los objetivos trazados en el Plan de desarrollo Institucional.</t>
  </si>
  <si>
    <t>El asesor de control interno realizó acompañamiento para el ajuste a los riesgos y sus controles en el primer semestre de 2023.  Los riesgos que fueron ajustados pertenecen a los procesos: asistencial, gestiòn del ambiente fisico, juridico y financiero. Igualmete se verificò que los riesgos no se hayan materializado y que sus controles sean eficaces.</t>
  </si>
  <si>
    <t xml:space="preserve">Contol interno verificó que las matrices de riesgos se hayan actualizado conforme a lo establecido en la metodología del DAFP adoptada en el procedimiento de la gestión del riesgo. Se identificaron y se ajustaron los riesgos en el primer semestre de 2023, los riesgos pertenenecen a los procesos de:  gestión del ambiente fisico, asistencial. financiero y juridico. Se evaluaron los controles y se verificaron que las actividades de los controles se estuviesen cumpliendo </t>
  </si>
  <si>
    <t>Se verifica que  en el primer semestre de 2023 se han realizado dos seguimientos al plan de desarrollo institucional y el seguimiento esta consignado en actas del comitè de gerencia y en las actas de junta directiva. Igualmente se socializò con toda la comunidad hospitalaria dos boletines informando a cerca de la gestòn. El cumplimiento de la gestiòn del POA va en un 57% superando la meta propuesta que fue del 45% para el primer semestre de 2023.</t>
  </si>
  <si>
    <t xml:space="preserve"> 1.- Al seguimiento realizado por control interrno a la  Planeación estratégica del Talento Humano, durante el I semestre de la vigencia 2023,  se evidenciò que los componentes del Plan Estratégico de Talento Humano, presentaron los siguientes resultados:  
1. Plan institucional de capacitacion (PIC) con corte al 30/06/2023, ha presentado un cumplimiento del 40%.
2. El plan de bienestar, estimulos e incentivos tuvo un cumplimiento del 100% de las actividades propuestas para el I semestre de la vigencia 2023.
3. Evaluación del desempeño laboral: primer semestre periodo 1/02/2023 al 31/07/2023, se encuentra en fase de desarrollo,la evaluación del I semestre 2023 debe realizarse de acuerdo a los referentes normativos los primeros quince (15) días del mes de agosto 2023.
4.El  plan de previsión de recursos : Mediante Acuerdo de JD No.033 del 22 de diciembre de 2022, se fija la planta de cargos para la vigencia 2023, con 285 cargos.
5. El Plan anual de vacantes: con corte a 30 de junio de 2023 se reportó a la oferta pública de empleos de carrera de la comisión nacional del servicio civil,  21 empleos con 99 vacantes. (costo de la vacante al 01/01/2023 es de 4.258.616.-)
6. Al finalizar la vigencia 2022 el indice de favorabilidad del clima laboral fue del 91%.  A la fecha se encuentra en desarrollo el plan de intervención propuesto.                                                                                      </t>
  </si>
  <si>
    <t>En el mes de febrero de 2023, se realizó la jornada de inducción y reinducciòn institucional dirigida a todos los funcionarios que fueron vinculados a la planta de empleos, se presentó una cobertura del 100% de la población objeto.  Igualmente se realizó la provisión de veintinueve (29) empleos de la planta de cargos del Hospital  y se realizó el procedimiento de verificación de requisitos para otorgamiento de encargo, se realizó provisión  de cinco (5) empleos mediante encargo; dando cumplimiento al procedimiento de ingreso de personal.</t>
  </si>
  <si>
    <t>Se evidenciò por control interno que se realizó socialización del “Sistema y Subsistemas de la Administración del Riesgo", en el cual se capacitaron 295 funcionarios de la institución.  se evidenciò que se  realizaron  acciones de formación que contribuyen a las prácticas transparentes, y adherencia a las Políticas y procedimientos institucionales orientados a la administración del riesgo.
Se presentò en el mes de febrero de 2023 el  período anual de desempeño laboral y se dió cumplimiento a la meta establecida del 95%.
Desde el Programa de Fortalecimiento de la Cultura Organizacional, se realizó la revisión del estado actual de las prácticas de gestión humana con el equipo de Talento Humano, se seleccionan cuatro (4 ) líneas de trabajo que se vienen fortaleciendo para apoyar el proceso de Cultura Meta.
1. Se realizò la Reformulación del Programa de Bienestar e inicio de su implemntación; 2. Formulación de un Modelo de Desarrollo Basado en Competencias; 3. Definición de un programa de Reconocimiento; 4. Reforzamiento de Valores con programa de “Valores Vividos”.</t>
  </si>
  <si>
    <t>Control interno verificó que se le realizò seguimiento a las politicas del HDPUV y estas se encuentran publicadas en la página web de la entidad.  Igualmente  fueron socializadas por los canales internos de comunicación a toda la comunidad hospitalaria. Se evidenció que se socializó y aprobó por la línea estratégica la politica de control interno, en donde se establecieron los lineamientos para un efectivo desarrollo del Sistema de Control interno. La entidad adopto el modelos integrado de planeación y de gestión MIPG y ha implementado todas las politicas que trae el modelo.</t>
  </si>
  <si>
    <t xml:space="preserve">Control interno evidenció que durante el primer semestre de  2023 se presentaron 14 retiros de funcionarios,  de los cuales  9 retiros fueron  por renuncia regularmente aceptada, y cinco 5 por jubilación; el indice de rotación de personal para el  primer semestre es del 0,08. Se estableció que se cumplió con el realizó el procedimiento de retiro de personal.
</t>
  </si>
  <si>
    <t xml:space="preserve">Se estableció por control interno que en el  primer semestre de la vigencia 2023, se dió un cumplimiento al 40% del Plan Institucional de capacitacion propuesto. </t>
  </si>
  <si>
    <t>A través del Comité de conrol interno se verifica que en la página web institucional y plataforma documental se encuentra publicado el Plan Institucional de Capacitación  vigencia 2023 con enfoque de riesgos, donde se establece el temario, las competencias a fortalecer, Población objetivo por nivel jerárquico, Métodos o estrategias de capacitación, cronograma,  Número de Horas programadas, probabilidad de aplicación, Impacto o riesgo de no capacitación , Indice de Criticidad, prioridad.</t>
  </si>
  <si>
    <t xml:space="preserve">
Desde la oficina de Planeación se tiene establecida la estrategia del Acreditómetro y Guia de Mejoramiento Institucional,  la cual tiene como objetivo fortalecer los ejes de mejoramiento institucional, la divulgación de la Política de Humanización, Decálogo de la Humanización, calendario de actividades orientadas a mejorar la calidad de vida del trabajador.</t>
  </si>
  <si>
    <t>El personal en misión participa de las actividades propuestas desde el Plan Institucional de Capacitación.  . Igualmente se realizó la socialización a personal tercerizado y liga de usuarios.</t>
  </si>
  <si>
    <t xml:space="preserve">Ante el comite de control interno se realizó la socialización del seguimiento realizado a la Inducción durante el I sememstre de la vigencia 2023 y  establece que se ha dado el cumplimiento en un 100%, es decir los funcionarios que ingresaron recibieron la información institucional.
</t>
  </si>
  <si>
    <t>Se realizó seguimiento respecto de los servicios en los cuales participan los contratistas de apoyo, al personal de apoyo se les realiza la induccion y reinduccion institucional, se  socializan los protocolos, procesos y procedimientos institucionales, se  establecen compromisos de desempeño; el seguimiento y la supervisión se realizó a través de los equipos primarios de mejoramiento, se elaboran planes de mejoramiento individual producto de los resultados de la evaluación de desempeño laboral.</t>
  </si>
  <si>
    <r>
      <rPr>
        <sz val="11"/>
        <color theme="1"/>
        <rFont val="Arial Narrow"/>
        <family val="2"/>
      </rPr>
      <t>5.1 Acorde con la estructura del Esquema de Líneas de Defensa se han definido estándares de reporte, periodicidad y responsables frente a diferentes temas críticos de la entidad</t>
    </r>
    <r>
      <rPr>
        <sz val="16"/>
        <color theme="1"/>
        <rFont val="Arial Narrow"/>
        <family val="2"/>
      </rPr>
      <t>.</t>
    </r>
  </si>
  <si>
    <t>Se verificó que  la segunda linea de defensa  realizó seguimiento a los planes operativos, en donde cada uno de los procesos resporta los avances de la gestión que contribuye al cumplimiento de las metas del PDI.  En el primer semestre de 2023 se realizaron dos seguimientos al Plan de desarrollo institucional.</t>
  </si>
  <si>
    <t>Se verificò por control interno que la gestiòn financiera en el primer semestre de 2023,  fue reportada y analizada en el comité de gerencia y en el comitè de cartera, ademàs esta informaciòn es presentada de manera bimensual ante la junta directiva, para la toma de decisiones. Se analizaron los riesgos financieros y sus controles al seguimiento semestral, en donde se observò que la entidad no se encuentra en riesgo financiero y los riesgos fueron ajustados para una mejor gestiòn de los mismos.</t>
  </si>
  <si>
    <t>Se realizó seguimiento en el primer semestre de 2023,  a los estados financieros de HDPUV en donde se estableció que el líder financiero analizo con los integrantes del comité de cartera el estado financiero de la entidad y este a su vez fue presentado a la alta dirección en el comité de gerencia y puesto en conococimiento ante la junta directiva.</t>
  </si>
  <si>
    <t xml:space="preserve">La alta dirección impartió directrices en el comité de coordinación de control interno frente a la politica, el Manual y el Procedimiento de la gestión del riesgo, se identificaron los riesgos Sicof y se tiene establecido el oficial de cumplimiento en la entidad. En el primer semestre de 2023 se han presentado informes sobre los riesgos Sicof a la junta directiva y se realizó seguimiento por control interno a los controles de los riesgos institucionales. </t>
  </si>
  <si>
    <t>Control interno  realizó el seguimiento a  los riesgos institucionales, verificando que se cumplieran con  los controles para evitar su materialización.
Se presento ante Junta Directiva el seguimiento a los controles identificados en los riesgos Sicof, esta información fue presentada por el oficial de cumplimiento.</t>
  </si>
  <si>
    <t xml:space="preserve">El Asesor  de Control interno presentó  el plan anual de auditorias basado en riesgos, para que el Comité de coordinacion de control interno lo apruebe y la línea estratégica realiza el seguimiento de manera cuatrimestral al plan de acción de control interno.  </t>
  </si>
  <si>
    <t xml:space="preserve">El asesor de control interno realizó las auditorías basadas en riesgos para la vigencia 2023 conforme a lo aprobado por el comité de coordinación de control interno en el plan anual de auditoría. Se realizaron ajustes a los riesgos y controles de algunos procesos </t>
  </si>
  <si>
    <t>El asesor de control interno  presentó ante el comité de coordinacion de control interno el avance del plan de auditoria aprobado al inicio de la vigencia 2023, para la toma de decisiones oportuna sobre el sistema de control interno.</t>
  </si>
  <si>
    <t>Durante el primer  semestre de la vigencia 2023 se focalizáron  las palancas de cambio Liderazgo y Prácticas de Gestión Humana, La palanca Líderes y Equipos busca implementar un modelo de actuación para las personas en posiciones de mando y para los equipos de trabajo, que propenda por los resultados, el cuidado de las relaciones y del ser.  El plan de intervencion propuesto para el I semestre de la vigencia 2023, se orientó a realizar la fase de planeación del programa de Valores Vividos, definición de valores institucionales y conductas asociadas, piezas de expectativa para su lanzamiento, que incentivan a los funcionarios a compartir y aplicar los valores Institucionales, en su diario actuar. 
Desde la palanca Líderes y Equipos Conscientes, se realizó el ciclo de formaciones Comunicación no Violenta (CNV) dirigido a todos los funcionarios de la institución y las familias mediante modalidad virtual. 
Potenciando nuestra Cultura Organizacional, se conmemoró el día nacional del Servidor Público, en esta fecha se resaltó la labor de los servidores públicos del HDPUV.   La participación fue de  291 funcionarios.</t>
  </si>
  <si>
    <t>Ante el comité institucional de control interno se presentó el  Fortalecimiento de la Cultura Organizacional  y el  plan de intervencion propuesto para el primer semestre de la vigencia 2023.  Se informó que desde la palanca Líderes y Equipos Conscientes, se realizó el  ciclo de formaciones y Comunicación no Violenta  dirigido a todos los funcionarios de la institución y las familias mediante modalidad virtual. 
Igualmente se informó al comité que se conmemoró el día nacional del Servidor Público.</t>
  </si>
  <si>
    <t xml:space="preserve">Durante el primer semestre de la vigencia  2023 no se presentaron manifestaciones por presuntas fallas frente al  incumplimiento del Código de Integridad por parte de los funcionarios. La entidad realizó la medición de la gestión institucional a través de la formulación y desarrollo de indicadores orientados al sistema de la gestión ética, propuestos en el Código de Conducta y Buen Gobierno. Se cuenta con el Comite de Convivencia laboral en donde se da cumplimiento a los objetivos de la resolución de creacion, al quorum y al plan de trabajo establecido para la vigencia 2023. 
                                                                     </t>
  </si>
  <si>
    <t xml:space="preserve">Ante el comité de Institucional de control interno se presentaron las manifestacioes del primer semestre de la vigencia 2023 y se verifica que no se  presentaron  manifestaciones por presuntas fallas frente al incumplimiento del Código de Integridad por parte de los funcionarios.     
Se informó al comité que se implementó el Programa de Transformación Cultural donde se integra la socialización del Código de Integridad y se despliegan actividades para el monitoreo del objetivo propuesto.  Se establecíó que el Comité de Convivencia Laboral resolvió oportunamente las solicitudes presentadas por los funcionarios y  que  se reunió de acuerdo a lo establecido en la resolución de creación,  cumpliendo  con la periodicidad.          </t>
  </si>
  <si>
    <t xml:space="preserve">
En la institución se presenta el espacio de concertación y diálogo entre la Gerencia y los sindicados , se realizó seguimiento a los acuerdos sindicales. La entidad continua implementando el Código de Integridad acorde con el esquema definido de 5 valores y sus lineamientos de conducta y se desarrollaron ejercicios internos con talleres para la socialización e interiorización a todos los servidores y contratistas de la entidad.                                                                                </t>
  </si>
  <si>
    <t>El lider de Talento humano presento ante el comité de control interno la Jornada de Inducción y Reinducción institucional 2023 socializó nuevamente el Código de Integridad, Valores y Principios Institucionales.</t>
  </si>
  <si>
    <t xml:space="preserve">Durante el  primer sememstre de 2023  se dio continuidad al Fortaleciiento de cultura organizacional,  mediante la gestión de competencias a través del programa de  Formación Líderes 3d y equipos de Trabajo, se fortaleceran las dimensiones del ser, saber , saber hacer. </t>
  </si>
  <si>
    <t>Se  verificó por Control interno que desde el Talento Humano de la entidad se continúa  promoviendo  la cultura de integridad en los servidores públicos, lo que permite implementar prácticas preventivas para evitar  el interés particular. Se verificó que desde el programa de humanización se han establecido estrategias para el fortalecimiento de la cultura. 
En el primer semestre de la vigencia 2023, se diò continuidad a potenciar la Cultura Organizacional, el dia 27 de junio se conmemoró el día Nacional del Servidor Público, fecha en la cual se resaltó  la labor de los servidores públicos de la institución.</t>
  </si>
  <si>
    <t>Ante el Comité de control interno  se presentó el desarrollo y cumplimiento de los objetivos de la  "Politica de tratamiento y proteccion de datos personales", cuyo objetivo es recolectar, almacenar, administrar y proteger los datos personales que reciba de las personas que asisten al hospital.</t>
  </si>
  <si>
    <t xml:space="preserve">Ante el  Comité de Control Interno se verificó que los contratos tienen una cláusula de acuerdo de confidencialidad el funcionario que ingresa a laborar o el contratista se compromete al acuerdo de confidencialidad de la información. </t>
  </si>
  <si>
    <t>Se verificó por control interno que  se socializó la politica de seguridad de la información y uso de los recursos informáticos a todos los funcionarios del hospital  y el manual de seguirdad de la información y uso de los recursos informáticos a toda la comunidad hospitalaria.  Con el apoyo del área de talento humano se continua diligenciando el formato de confidencialidad cada vez que ingresa un nuevo funcionario. 
se ajustò el PETI al incio de la vigencia  y se establecieron los proyectos a ejecutar en la vigencia 2023.</t>
  </si>
  <si>
    <t xml:space="preserve">Ante el Comité de Control interno se evidenció el "Acuerdo de confidencialidad de servidores públicos hospital Departamental  Psiquiátrico Universitario del Valle", el cual  es firmado al momento del ingreso a laborar con la institución, acon la suscripción del contrato el funcionario se compromete al buen uso, privacidad y seguridad de la información de la institución. </t>
  </si>
  <si>
    <t>Ante el Comite de coordinación de Control Interno en el primer semestre de 2023,  Se establece que los líderes de proceso, realizaron  el  monitoreo permanente a los riesgos  a través de la formulación y cumplimiento a los planes de acción que permiten mejorar controles y manejar los riesgos identificados, de manera que no afecten el cumplimiento de las metas y la no materialización del riesgo.</t>
  </si>
  <si>
    <t xml:space="preserve">1.El proceso de Talento Humano cuenta con riesgos y estos con sus controles, a los cuales se les realizò seguimiento en el primer semestre de 2023. La matriz de riesgos fue ajustada en la identificacion de los riesgos institucionales asi como sus controles,  inherentes a Sicof, financieros, gestiòn del ambiente fisico, asistencialies y tecnovigilancia.                                                                                   </t>
  </si>
  <si>
    <t>Durante el primer semestre de 2023  se realiza el ajuste a los riesgos sicof y Sarlaf y sus controles,  conforme a lo establecido en la circular 005 de la supersalud.  Igualmente designó el oficial de cumplimiento. El proceso de Talento Humano tiene identificado los riesgos y al seguimiento se observa que sus controles son eficaces.</t>
  </si>
  <si>
    <t>El HDPUV  cuenta con el El Manual SIAU que contiene el Reporte de Fallas al Código de Integridad y el Conflicto de Interes.  También se evidenció la publicación  del reporte de manifestaciones a través de la página web del HDPUV.  Igualmente se observó que la entidad puso en marcha en el primer semestre de 2023, la  LINEA ANTICORRUPCION "Por una gestión transparente"  y se encuentra operando.</t>
  </si>
  <si>
    <t>En el primer semestre de 2023 se presento ante el Comité de Coordinacion de control interno  el seguiemiento del Plan Anticorrupcion y atención la ciuadadno. Se evidenció la matríz de seguimiento y se encuentra publicado en pagina web..</t>
  </si>
  <si>
    <t>Se establece que en los comités de Etica y Humanización de realiza el análisis de las manifestaciones o quejas de acuerdo a la competencia de las mismas. Los Derechos de peticón se responden de manera oportuna son publicados en la página de la entidad asi como las manifestaciones y Quejas.</t>
  </si>
  <si>
    <t xml:space="preserve">El Comité de Coordinación de Control interno tiene una periodicidad de manera cuatrimestral en donde la línea estratégica, revisa e imparte las directrices para que se cumpla con el desarrollo el Modelo Integrado de Planeacion y de Gestión. MIPG. El Comité sesiona dando cumplimiento a la Resolución de creación  y se trabaja articuladamente con el comité de gestión y desempeño. </t>
  </si>
  <si>
    <t xml:space="preserve">En desarrollo de la Dimensión de Control interno la entidad tiene identificadas las responsabilidades asignadas a las  líneas de defensa,  en donde esta estructura  determina el desarrollo del MIPG y en primera instancia permitirá a través de su esquema de líneas de defensa definir la responsabilidad y autoridad frente al control y  frente a los 5 componentes, estableciendo al interior de las entidad, la efectividad de los controles diseñados desde la estructura de las demás dimensiones de MIPG.
</t>
  </si>
  <si>
    <t>En el primer semestre de 2023 se revisaron y se ajustaron  los riesgos SICOF y se asignó el oficial de cumplimiento. Igualmente se realizó el seguimiento a los controles y se ajustaron los riesgos de gestión logistica, financieros, asistenciales y juridicos.</t>
  </si>
  <si>
    <t>En el comité de coordinacion de control interno se presentó la matríz actualizada de riesgos ajustada a la metodología del Departamento Administrativo de la Función Pública (DAFP) versión 5</t>
  </si>
  <si>
    <t>Desde la alta dirección a través del Comité de coordinación de control interno, se imparten las directrices para la gestión del riesgo, en este orden en el primer semestre de 2023  se ajustaron riesgos y controles de algunos procesos conforme a lo establecido en la metodologia del DAFP.</t>
  </si>
  <si>
    <t xml:space="preserve">En el Comité a través de la línea estratégica se revisan los riesgos para impartir directrices y evitar su materialización. </t>
  </si>
  <si>
    <t xml:space="preserve">
Durante el primer semestre de 2023 se presentaron ante el comité de gerencia, comité de gestión y desempeño y en junta directiva los avances al  Plan de Desarrollo  de la presente vigencia fiscal.  De igual forma se han presentado los diferentes informes de producción e indicadores de avance al cumplimiento de las metas del PDI.</t>
  </si>
  <si>
    <t xml:space="preserve">La línea estratégica revisa el cumplimiento a la ejecución del PDI y  revisa los planes de mejoramiento dejados por el ente acreditador y revisa cada uno de los estándares </t>
  </si>
  <si>
    <t>En el Comité de Coordinación de Control interno se presentan los anvances al POA  para su análisis. Se presenta el avance al cumplimiento del Plan de Desarrollo de la vigencia 2023.</t>
  </si>
  <si>
    <t xml:space="preserve">El Hospital para la planeación Estratégica del Talento Humano cuenta con presupuesto anual, tiene documentado y publicado en plataforma documental el plan estratégico de talento humano (PLA-GTH-05); EL Plan Anual de Vacantes (PLA-GTH-03) ;  Plan de Previsión de Recursos Humanos (PLA-GTH-04); y acuerdo aprobado por Junta Directiva de la planta de cargos para la vigencia.
</t>
  </si>
  <si>
    <t>1. En el Comite de coordinacion de control interno se presenta el Plan estratégico de Talento Humano, éste se encuentra documentado y publicado en la página web.
2. Se evidencia el cumplimiento del Plan Estratégico de Talento Humano, de acuerdo al seguimiento de cada uno de los componentes en el primer semestre de 2023, como lo son: Plan Institucional de Capacitación (PIC), Gestión por Competencias, SSST, Plan Anual de Vacantes, plan de Previsión de Recusarsos Humanos, Plan de Bienenstar Social Estímulos e Incentivos.</t>
  </si>
  <si>
    <t xml:space="preserve">
El proceso de Gestión de Talento Humano, cuenta con el procedimiento documentado de Ingreso de Personal (PRO-GTH-01), dispuesto en plataforma documental. El  procedimiento ha tenido actualizaciones  incluyendo el numeral </t>
  </si>
  <si>
    <t xml:space="preserve">
Todos los actos administrativos son validados por la Líder de Programa de Gestión de Talento Humano, La Jefe de Oficina Asesora de Jurídico, para ser firmados por la Gerente. 
Mensualmente el auxiliar administrativo  realiza el reporte de novedades a nómina.</t>
  </si>
  <si>
    <t>Durante el  primer semestre de 2023 se realizó la aplicación de la encuesta de clima organizacional, riesgo psicosocial y actividades planteadas desde el plan de bienestar, diagnóstico que nos permite establecer un plan de trabajo frente aspectos a intervenir.</t>
  </si>
  <si>
    <t xml:space="preserve">La línea estratégica  revisa que se garantice la permanencia y establidad en un empleo de carrera administrativa. </t>
  </si>
  <si>
    <t xml:space="preserve">En la página web se evidencia la publicación de  planes, programas y politicas institucionales. Las políticas se encuentran socializadas a la comunidad hospitalaria y publicadas en la página web de la entidad, El desarrollo del Sistema de Control Interno es aplicado en cada uno de los procesos y el seguimiento lo realiza el asesor de control interno.
</t>
  </si>
  <si>
    <t>Ante el comité de coordinación de control Interno se evidencia el cumplimiento de lo establecido desde el procedimiento de retiro de personal, respecto del diligenciamiento del "Acta de Entrega de puesto de trabajo", de los funcionarios del área administrativa que se desvincularon durante el primer semestre de la vigencia 2023.</t>
  </si>
  <si>
    <t xml:space="preserve">El hospital cuenta con el área de estadística  y con el procedimiento de información estadistico  donde se contribuye en la gestión de los servicios prestados por el hospital entregando información oportuna, confiable y participando en la medición y análisis de las variables e indicadores de salud. </t>
  </si>
  <si>
    <t>La línea estratégica  realizó revision de la plataforma estratégica, e impartio directrices.</t>
  </si>
  <si>
    <t xml:space="preserve">En el Comité de Gerencia se han establecido los lineamientos relacionados con la actualización y revisión de la plataforma estratégica, igualmente revisa los planes de acción relacionados con la gestión. </t>
  </si>
  <si>
    <t>Durante el primer semestre de 2023 se realizó el seguimiento del POA Institucional y su cumplimiento, resultados que fueron analizados y presentados en Comité de Gerencia, en el Comité de Gestión y Desempeño y socializados a la Junta Directiva y grupos de interés.</t>
  </si>
  <si>
    <t xml:space="preserve">En el Comité de Control interno se revisan los indicadores de las metas  del Plan de Desarrollo Institucional. </t>
  </si>
  <si>
    <t>En el primer semestre de 2023, se  han venido realizando los segimientos de los avances en materia de planes de mejoramiento de acreditación y sistema integrado de gestión, preparándonos para la visita del  ente certificador</t>
  </si>
  <si>
    <t>Durante el primer semestre de 2023 se revisaron los  indicadores de los diferentes procesos institucionales y su articulación con los objetivos estratégicos y de calidad. El Hospital cuenta con un modelo de operación por procesos certificado con la NTC ISO 9001:2015,  y cuenta con las caracterizaciones de los procesos donde se incluye el objetivo del proceso, su cadena de valor y los indicadores de gestión que se alinean con los objetivos estratégicos y de calidad.</t>
  </si>
  <si>
    <t>La línea estratégica impartió directrices para la actualización y ajuste a la matríz de los riesgos institucionales.  Se realizó seguimiento en el primer semestre de 2023 a los controles de la matríz de riesgos identificados y éste fue presentado ante el Comité de control interno, en donde se evaluó la efectividad de los mismos.</t>
  </si>
  <si>
    <t xml:space="preserve">El asesor de control interno verificó que la linea estrategica revisa de manera periodica las metas establecidas en el plan de desarrollo e imparte directrices tendientes a asegurar el cumplimiento de los objetivos institucionales.
</t>
  </si>
  <si>
    <t>El procedimiento y la política gestión del riesgo fue objeto de revisión y ajuste, por cuanto se incluyo la metodología del Departamento Administrativo de la Función Pública (DAFP)  Guia versión 5 actualizando los documentos. Igualmente  para los riesgos asistenciales se modificó la matríz con criterios de evaluación del análisis del modo y efecto de fallas (AMEF), en la cual alineamos los conceptos y clasificación del riesgo asegurando la inclusión de riesgos de tipos técnicos, administrativos, organizacionales, estratégicos, funcionales y de recursos. Se llevó a cabo la audiencia Pública de rendición de cuentas el día 17  de mayo de 2023  Igualmente al  Plan Anticorrupción  se le realizó seguimiento a las actividades definidas en cada uno de los componentes de este plan y fue publicado en la página web de la entidad.</t>
  </si>
  <si>
    <t>Se observa por control interno que los lideres de proceso se han empoderado de los riesgos, realizando seguimiento de manera permanente evidenciandose en el cumplimiento de los controles y su materialización.  Igualmente se realizó en el primer semestre de 2023 seguimiento a los riesgos, en donde se modificaron riesgos de los procesos de juridica, financiero, gestion logistica, asistenciales y Sicof. Igualmente se nombro el ofical de cumplimiento para los riesgos Sicof y Sarlaft.</t>
  </si>
  <si>
    <t>Se evidencio que la segunda linea de defensa fue liderada por planeación en materia de riesgos en el HDPUV, en donde realizó reuniones periodicas en los comites de gerencia y de gestión y desempeño evaluando el cumplimiento de los controles de los riesgos evitando su materialización.  Igualmente en el primer semestre de 2023 se presento informe de los Riesgos SICOF y SARLAFT  a la junta directiva para la toma de decisiones. Se nombro el oficial de cumplimiento y fue presentado a junta. Se observó que hubo materialización de un riesgo en gestión logistica y el riesgo y los controles fueron ajustados en el semestre.</t>
  </si>
  <si>
    <t xml:space="preserve">La línea estratégica  imparte directrices dirigidas a la 2 línea de defensa para evitar la materialización de los riesgos. Por ello la segunda línea de defensa trabajó mancomunadamente con cada uno de los líderes de proceso y con la tercera línea de defensa,  quien asesora de manera permanente  en el desarrollo de la politica, manual y procedimiento de la gestión del riesgo, para  su correcta identificación y desarrollo de sus controles, evitando la materialización del riesgo y que pueda afectar la consecución de las metas establecidas en el plan de desarrollo del HDPUV </t>
  </si>
  <si>
    <t xml:space="preserve">En el comité de coordinación de control interno se analizan los riesgos identificados en la matríz como altos,  se analizan sus controles y la efectividad de los mismos, con el objeto de establecer si están siendo eficaces para asi evitar su materialización. </t>
  </si>
  <si>
    <t>Al seguimiento por control interno en el primer semestre de 2023, la alta dirección a través de los comités de gerencia, gestión y desempeño y de coordinación de control interno, impartió directrices tendientes a la revisión de los riesgos institucionales, Sicoft y Sarlaf. Se decidió ajustar riegos pertenecientes a algunos procesos con el objeto de que sus controles sean mas eficaces y evitar la materialización de los mismos. Los riesgos Sicof y Sarlaft cuentan con oficial de cumplimiento.</t>
  </si>
  <si>
    <t xml:space="preserve">La línea estratégica estableció que la matríz de riesgos se debe  revisar y ajustar de manera periodica, por consiguiente se revisaron y ajustaron riesgos y  controles pertenencientes a algunos procesos, conforme al procedimiento gestión del riesgo en el primer semestre de 2023. </t>
  </si>
  <si>
    <t>Los líderes de proceso deben monitorear los riesgos para verificar que sus controles sean eficaces y evitar la materialización. Los ajustes a los controles y a los riesgos pueden realizarlos en cualquier momento de la vigencia 2023. Si se materializa un riesgo debe revisarse sus controles y establecer o nuevos controles o ajustar los controles  existentes..</t>
  </si>
  <si>
    <t>Se observa por control interno que hubo materializacion de un riesgo en el proceso de gestión logistica, el cual fue ajustado desde su identificación y los controles y se impartió directrices en el comité de control interno para analizar el evento y mitigar los controles para evitar futuras materializaciones del riesgo. Igualmente en el primer semestre de 2023 hubo ajustes a riesgos de diferentes procesos con el objeto fortalecerlos.</t>
  </si>
  <si>
    <t xml:space="preserve">La línea estratégica imparte las directrices tendientes a resolver los riesgos que se hayan materializado. En el primer semestre de 2023 se materializó un riesgo pertenciente a los procesos de gestión logistica. El objetivo de la línea estratégica es que los líderes de proceso revisen de manera periodica  la efectividad de los controles de sus riesgos para asi evitar su materialización. </t>
  </si>
  <si>
    <t xml:space="preserve">La línea estratégica solicita los  informes periodicos de la gestión del riesgo a los líderes de proceso,  para revisar que se estén cumpliendo con los controles. En el Comité de Control interno se analizaron que los controles identificados en cada uno de los riesgos fueran  efectivos. Al momento de establecer la materialización del riesgo la línea estratégica impartió las directrices a la primera y segunda línea de defensa para que se tomen las medidas pertinentes. </t>
  </si>
  <si>
    <t>Se verifica por control interno que los riesgos  altos y los materializados identificados en los diferentes procesos, fueron objeto de revisión y ajuste en el primer semestre de 2023. Igualmente se ajustaron los riesgos Sicof con el oficial de cumplimiento denominado para ellos.</t>
  </si>
  <si>
    <t>La alta dirección tiene identificado los riesgos de corrupción que son susceptibles de materializarse en los programas y proyectos identificados en cada uno de los procesos. Por ello  la matríz de riesgos es objeto de constantes revisiones y ajustes, en donde están identificados los riesgos de corrupción, riesgos Sicof y riesgos Sarlaft conforme a lo establecido por las circulares de la supersalud y demás normatividad.</t>
  </si>
  <si>
    <t>Al seguimiento por control interno se verificó que en el primer semestre de 2023 se realizó seguimiento a la matriz de riesgos, en donde están incluidos los riesgos de corrupción. Hubo ajustes a los Riesgos Sicof conforme a lo establecido en el procedimiento gestión del riesgo.  El plan anticorrupción fue publicado en la página web del HDPUV.</t>
  </si>
  <si>
    <t xml:space="preserve">En el primer semestre de 2023 se ajustó la matríz de riesgos, entre ellos los de corrupción pertenecientes a los de SICOF. En el comité de control interno se revisan y evalúan  los riesgos anticorrupción, su plan de accion,  su cumplimiento y la política gestión del riesgo. </t>
  </si>
  <si>
    <t xml:space="preserve">La alta dirección monitorea los riesgos institucionales identificados en la matriz de riesgos, en donde también se encuentran los riesgos de corrupción, Sicof y Sarlaft.  La gestión de los riesgos se realiza de acuerdo a lo establecido en en la politica y el procedimiento de la gestión del riesgo. </t>
  </si>
  <si>
    <t>Se observa que la alta dirección toma decisiones e imparte directrices tendientes al control y seguimiento de los ríesgos de corrupción. Pór ello tiene asignado un oficial de cumplimiento de los riesgos Sicof y Sarlaft para su constante monitoreo.</t>
  </si>
  <si>
    <t>La entidad cuenta con un manual de funciones actualizado, en donde de acuerdo al perfil y al cargo se asignan las funciones inherentes. En cada uno de los procesos se encuentra el personal idóneo para la ejecución de las funciones y todos deben conocer y gestionar el riesgo  al interior del proceso para que no se vayan a materializar.</t>
  </si>
  <si>
    <t xml:space="preserve">Se observa por control interno que el HDPUV tiene un manual de funciones actualizado y es socializado para cada uno de los colaboradores con el objeto de que cumplan sus funciones a cabalidad. Las funciones estan segregadas en diferentes funcionarios para minimizar las  posibles acciones fraudulentas. </t>
  </si>
  <si>
    <t xml:space="preserve">La entidad a través de los diferentes procesos, han realizado el ajuste a la matríz de riesgos, para el primer semestre de la vigencia 2023. Después del seguimiento se evaluó si los controles son eficaces y por ello procedió a ajustar algunos riesgos de proceso, con el objeto de disminuir la materializacion de los riesgos. </t>
  </si>
  <si>
    <t>Ante la línea estratégica se presentó el seguimiento a los controles realizados en el primer semestre de 2023, en donde se revisó cada uno de los riesgos, estableciendo el indicador de cumplimiento de cada uno de los controles y validadndo su efectividad.</t>
  </si>
  <si>
    <t>Se observa por control interno que en el primer semestre de 2023 se revisaron todos y cada uno de los riesgos identificados en la matriz y procedio a ajustar algunos riesgos de proceso con sus controles, previendo su materialización . El seguimiento fue puesto en conocimiento del comite de coordinacion de control interno en donde se impartieron directrices para la mejora continua de los riesgos.</t>
  </si>
  <si>
    <t xml:space="preserve">En el primer semestre de 2023 se realizó  ajuste a los riesgos y se identificó en cada procesos los riesgos y sus controles, se identificaron nuevos riesgos tales como los del SICOF, de acuerdo a metodologia del DAFP versión 5.    </t>
  </si>
  <si>
    <t>Se evidencia que la alta direccion imparte directrices referente a la administación del riesgo, es así como se observa que la matríz de riesgos es dinámica y se ajusta de manera permanente de acuerdo al monitoreo de los factores internos y externos que puedan afectar la consecución de los logros del PDI</t>
  </si>
  <si>
    <t>La línea estratégica imparte directrices a la primera y segunda línea de defensa,  relacionadas con los riesgos que están ralacionadas con actividades tercerizadas y tienen identificados riesgo inherentes y se les realiza seguimiento.</t>
  </si>
  <si>
    <t>Se evidencia que la entidad tiene identificados los riesgos que  se presentan con las actividades asociadas a la tercerización de servicios y se les realiza seguimiento en el primer semestre de 2023.</t>
  </si>
  <si>
    <t>Se evidencia por control interno que los riesgos son monitoreados de manera permanente y lo realiza la segunda linea en cada uno de los procesos de la entidad, los riesgos se ajustaron en el primer semestre de 2023 y  para los riesgos sicof se nombro oficial de cumplimiento, igualmente el oficial presenó informe a la junta directiva.</t>
  </si>
  <si>
    <t xml:space="preserve">La alta dirección toma decisiones tendientes a la mejora continua de los riesgos.  Por ello para el primer semestre de 2023, se ajustó la matríz de riesgos conforme a lo establecido en la política, manual y procedimiento de la gestión del riesgo, en donde se identificacron nuevos riesgos y nuevos controles. </t>
  </si>
  <si>
    <t>En el Comité de coordinación de control interno se toman decisiones referente a los riesgos, tales como su ajuste y la identificación de nuevos riesgos como los de Sicof, Sarlaft y se imparten directrices para los riesgos materializados y sus controles.</t>
  </si>
  <si>
    <t xml:space="preserve">Se establece que la alta dirección evalúa en el Comité de Control interno, los informes presentados por la seguna y tercera línea de defensa con el objeto de tomar decisiones oportunas en materia de riesgos y son socializados  a la comunidad hospitalaria </t>
  </si>
  <si>
    <t>La línea estratégica imparte directrices en materia de control interno para que desarrollen y aplique cada una de las dimensiones del Modelo integrado de planeacion y de gestion. Durante el primer semestre de la vigencia 2023 se abordaron temas importantes como la  gestion del riesgo y el ajuste a la matriz de riesgos y el desarrollo del SCI</t>
  </si>
  <si>
    <t>Se verifica que la línea estratégica desarrolla e imparte directrices en materia de control interno y se evidencia el cumplimiento y desarrollo del modelo integrado de planeación y de gestión MIPG para el buen desempeño del sistema de control interno</t>
  </si>
  <si>
    <t xml:space="preserve">La alta alta dirección realiza el análisis del impacto que pueda presentar  el control interno en la entidad, por consiguiente está atento para impartir directrices en la gestión del Control interno en cada uno de los procesos. </t>
  </si>
  <si>
    <t xml:space="preserve">La entidad impartió directrices a la Dimensión del Talento humano, para que se asignen las funciones y que estas queden debidamente segregadas en los procesos y en diferenctes funcionarios para reducir el riesgo que afecte la operación y la consecución de los logros establecidos en las metas del PDI. </t>
  </si>
  <si>
    <t xml:space="preserve">La línea Estratégica imparte instrucciones  a las líneas de defensa para que identifiquen en sus procesos la adecuada distribución de funciones en sus procesos.  </t>
  </si>
  <si>
    <t xml:space="preserve">Se observò por control interno al seguimiento que durante el I semestre de la vigencia 2023, a partir de la revisión bibliográfica realizada por el equipo asistencial se da continuidad al estudio de estimación de necesidad de personal de enfermería de una unidad; se revisan las variables del cálculo y se define estimar otras variables que inciden en tiempos no laborados (permisos sindicales, dia de cumpleaños, dia de la familia, incapacidad prolongada, participación en comites institucionales (brigradas, copasst), lo cual establece los días anuales a cubrir, y el número de funcionarios que deben adicionarse al cálculo por el concepto de vacaciones y ausentismo.
Se establece el cálculo general para los profesionales en enfermería y auxiliares àrea salud.
Durante el II semestre de la vigencia 2023, se dará continuidad a realizar el comparativo de la propuesta del estudio de Modernización Institucional vs Càlculo de Suficiencia de Personal., en el HDPUV E.S.E.
</t>
  </si>
  <si>
    <t xml:space="preserve">Se observò  que la entidad impartio directrices tendientes a la revisión bibliográfica realizada por el equipo asistencial y se dió continuidad al estudio de estimación de necesidad de personal de enfermería de una unidad; se revisaron las variables del cálculo y se definió estimar otras variables que inciden en tiempos no laborados lo cual establece los días anuales a cubrir, y el número de funcionarios que deben adicionarse al cálculo por el concepto de vacaciones y ausentismo.
</t>
  </si>
  <si>
    <t>En el primer semestre de 2023 se ha trabajado en la lìnea de tiempo establecida para mantener la Acreditaciòn y la Certificaciòn en Sistemas Integrados de Gestiòn. Se ha avanzado en el desarrollo de los planes de mejoramiento de las oportunidades de mejora y se prepara para la visita de certificación.  Igualmente se ha trabajado en  el cierre de las oportunidades,  Esta informaciòn de los avances fue Presentanda  en  el Comitè de Gerencia.</t>
  </si>
  <si>
    <t>En  el compromiso de la línea estratègica por alcanzar los altos estándares de calidad  ha realizado  contínuos seguimientos en diferentes espacios institucionales, tales como en el comitè de control interno, en donde se evidencian los seguimientos en las actas de comitè de gerencia,  actas de  Junta directiva, boletines insttitucionales, actas de comité de gestion y desempeño, Equipo de Direccionamiento y Gerencia.</t>
  </si>
  <si>
    <t>La institución cuenta con la politica integral de gestión de la tecnología, el manual de gestión de la tecnología, la política de tratamiento y protección de datos personales,  la politica de seguridad de la informaciòn y uso de los recursos informáticos, acuerdo de confidencialidad, el manual de seguridad de la información y uso de los recursos informáticos. Se dió inicio en el primer semestre de 2023 al contrato de mantenimiento de equipos de computo, servidores, impresoras, UPS, videobeam, scanner con el proveedor OMEGA SOLUCIONES SAS, donde en el mes de junio se termina de realizar el primer mantenimiento del año y se programa para el mes de noviembre inciar el segundo y ùltimo mantenimiento contratado.                                                                                                                                                                                                                               La  entidad cuenta con dos   equipos de seguridad perimetral, contando con una alta disponibilidad y licenciamiento de antivirus para prevenir los ataques, amenazas o vulnerabilidades a la información. Tambièn cuenta con un contrato de mantenimiento, soporte y actualizaciones del software institucional (HOSVITAL - HIS, KACTUS), con el fin de poder brindar soluciones a los fallos presentados durante su uso y tambien estar a la vanguardia de las actualizaciones emitidas por el ministerio de salud.</t>
  </si>
  <si>
    <t xml:space="preserve">El HDPUV, trabajó en el primer sermestre de 2023, desarrollando  los objetivos establecidos en el modelo integrado de planeación y de gestión, agilizando, simplificando y flexibilizando la operación de la entidad para la generación de bienes y servicios que resuelvan las necesidades de los ciudadanos. Por ello  se revisaron los tràmites propuestos por la Función Pública, se identificaron dos tràmites que no aplican, la entidad cuenta con cinco tràmites aprobados y publicados en la plataforma SUIT.  Se realizò la audiencia pùblica de rendiciòn de cuentas en el mes de mayo de 2023.  Se vienen realizando las reuniones del comitè de gestiòn  y desempeño de manera periòdica, abordando los temas definidos en la polìtica. </t>
  </si>
  <si>
    <t>Control interno verificò que al cierre del primer semestre de la vigencia 2023, se observò el seguimiento del cumplimiento de las politicas institucionales, asi como el seguimiento de los planes de mejoramiento. Se presentaron al comité de gerencia, gestión y desempeño y junta directiva los resultados de los indicadores institucionales y de prestaciòn de servicios. La entidad conserva su caracter de entidad acreditada en salud y certificada en Sistemas integrados de Gestiòn. Se evidenciò  la preparaciòn y desarrollo del cuestrionario FURAG 2022 rendido en junio de 2023.</t>
  </si>
  <si>
    <t xml:space="preserve">La entidad acoge lo que establecido por  la tercera línea de defensa relacionado con las recomendaciones que visualice al realizar los seguimientos de los riesgos y los controles que se hayan implementado por el proveedor de servicios. </t>
  </si>
  <si>
    <t xml:space="preserve">Ante la línea estratégica de defensa se socializan los seguimientos que establece la tercera línea para asegurar que los controles identificados en cada uno de los riesgos, sean eficaces y eviten su materialización. </t>
  </si>
  <si>
    <t xml:space="preserve">
El asesor de Control interno como evaluador independiente realizó seguimiento en el primer semestre de 2023 a los controles implementados por el proveedor de servicios, igualmente se evidencian en los contratos los controles trazables con el proveedor de servicios publicados en Secop II transaccional.</t>
  </si>
  <si>
    <t xml:space="preserve">Con la directriz de la alta gerencia se ajustò la matrìz de riesgos en el primer semestre de 2023, en donde se identificaron nuevos riesgos y nuevos controles de diferentes procesos.   Se viene trabajando en el desarrollo contínuo del Sistema de control interno, aplicando lo establecido por el MIPG en todas las dimensiones, establecido en la politica y en el procedimiento de la gestión del riesgo. </t>
  </si>
  <si>
    <t>La línea estratégica  estableciò que  la matriz de riesgos actualizada se socializara con los líderes de procesos,  para que todos conozcan los riesgos con  sus controles y trabajen de manera articulada y regular las acciones establecidas para cada uno de ellos y asi evitar su materializaciòn. Esta socializaciòn se realizò en el Comité de Control interno. comitè de gerencia y en el comité de Gestiòn y Desempeño.</t>
  </si>
  <si>
    <t>El seasor de control interno trabajo de manera articulada con los procesos del HDPUV, asesorando en el ajuste e identificacion de nuevos riesgos.  Se presentó en el primer semestre de 2023 informe de los riesgos SICOF y SARLAFT  a la junta directiva por el ofcial de cumplimiento en desarrollo de las circulares 04-5  y 05-5 de la supersalud</t>
  </si>
  <si>
    <t xml:space="preserve">La entidad en el primer semestre de 2023, actualizò el mapa de riesgos, identificò nuevos riesgos y nuevos controles, y se puso en marcha la aplicacion de los nuevos riesgos Sicof y Sarlaft de acuerdo a la  polìtica, el Manual y el Procedimiento gestiòn del riesgo para estos riesgos, socializandolo a toda la comunidad hospitalaria. </t>
  </si>
  <si>
    <t>la lìnea estratégica impartiò directrices en la gestiòn del riesgo del hospital, por ello se actualizaron los mapas de riesgos institucionales y se incluyeron nuevos riesgos de acuerdo a las circulares de la supersalud la 04-5 y la 05-5 referente a los riesgos SICOF y SARLAFT, sistemas y subsistemas de riesgos.y se nombró el oficial de cumplimiento.</t>
  </si>
  <si>
    <t xml:space="preserve"> Los riesgos del HDPUV son monitoreados de acuerdo a la politica, manual y procedimiento gestión del riesgo, por ello se ajusto la matriz de riesgo en el primer semestre de 2023, se identificaron nuevos riesgos y nuevos controles en algunos procesos y fue nombrado el oficial de cumplimiento para los Riesgos Sicof y Sarlaf.</t>
  </si>
  <si>
    <t>Al seguimiento por control interno en el primer semestre de 2023, se observó que los responsables de cumplir con los controles de los riesgos identificados en los procesos, están cumpliendo con el desarrollo de los mismos por cuanto se verificó que no se han materializado en un 97% los riesgos y los que se materializaron fueron ajustados sus controles con el fin de asegurar que no se vuelvan a materializar.</t>
  </si>
  <si>
    <t xml:space="preserve">La  entidad imparte directrices a los lìderes de proceso para que monitoreen de manera regular los controles de los riesgos de sus procesos, con el objeto de corregir a tiempo desviaciones del control y evitar que se pueda materializar el riesgo.  En el primer semestre de  2023  se realizó seguimiento a  la matrìz de riegos, se identificaron nuevos riesgos y controles y se le realizó seguimiento a los riesgos Sicof y Sarlaft </t>
  </si>
  <si>
    <t>Control interno al seguimiento evaluó los controles en cada uno de los procesos, su eficacia y el cumplimiento de los mismos por el responsable en cada proceso, consireando siempre la normativa establecida para su identificación y monitoreo.</t>
  </si>
  <si>
    <t xml:space="preserve">En el Comité  se verifica que el Software tiene un módulo de reportes que permite a través de consultas a la base de datos generar informaciòn, para que el usuario final pueda organizarlos y analizarlos de acuerdo a su necesidad. </t>
  </si>
  <si>
    <t xml:space="preserve">En el Comité de Control interno se socializó la  matríz que se actualiza periodicamente,  en donde se relaciona el invertario de informaciòn (aerea, serie, subserie, descripción, idioma, medio de conservaciòn y/o transporte, formato publicada o disponible).  </t>
  </si>
  <si>
    <t xml:space="preserve">La entidad cuenta con un Software de información que permite  captar y procesar información clave para el área administrativa, financiera y asistencial, también se cuenta con el servicio de información y atención al usuario SIAU, que permite captar y procesar información, relacionada con peticiones, quejas, reclamos y solicitudes por parte de los usuarios. </t>
  </si>
  <si>
    <t xml:space="preserve">El comité de control interno verifica que se cuenta con un software de información.   Actualmente se  cuenta con el  software de  hosvital y  verifica que éste permite captar y procesar información en el área administrativa, financiera y asistencial. </t>
  </si>
  <si>
    <t xml:space="preserve">Ante el Comité de Coordinacion de Control interno se verifica que el área de información y comunicación actualizó en el primer semestre de 2023  el PETI, en donde se establecen los proyectos a ejecutar en la vigencia 2023, para </t>
  </si>
  <si>
    <t>Ante el comité de control interno se presenta que se llevo a cabo la induccion y reinduccion donde la líder de ISC presentó el proceso de Gestión de la información y se socializó la política y manual de seguridad de la información y uso de los recursos informáticos,  con el fin de culturizar a todo el personal con la importancia del manejo de la información</t>
  </si>
  <si>
    <t>En el primer semestre de 2023 se actualizó el plan de comunicaciones instirucional, que plantea todas las estrategias de comunicación interna y externa del HDPUV. Igualmente se cuenta con diferentes canales de comunicación, tales como: Internos ( carteleras. pantallas institucionales, correo electrónico, grupos de whatpsapp, boletines internos y la intranet) Externos (  página web, redes sociales, facebook, Instagram, twiter, YouTube y revista institucional digital).</t>
  </si>
  <si>
    <t>Ante el comité de control interno se presentan los avances del plan  de comunicaciones institucional y en este se toman decisiones sobre el correcto y adecuado tratamiento de los canales internos de comunicación. Se realizó el seguimiento desde la matriz de comunicaciones sobre el desarrollo de las actividades programadas para la vigencia. De igual manera se presentó el informe de evaluación del proceso de mercadeo y comunicaciones y los resultados, impacto y efectividad de la comunicación interna fue realizada a través de una  encuesta efectuada a toda la comunidad hospitalaria en el primer semestre de la vigencia 2023.</t>
  </si>
  <si>
    <t>El hospital a través del proceso de mercadeo y comunicaciones, continúa utilizando los grupos de whatsapp para el envío de información oportuna referente a comunicados, eventos y noticias de interés para toda la comunidad. Los canales externos de comunicación cuentan con un alto alcance  de visitas,  lo que representa mayor nivel de posicionamiento frente a la información de interés relacionada con temas de salud mental y promoción de la salud.</t>
  </si>
  <si>
    <t>Se evidenciò por control interno que para el primer semestre de la vigencia 2023  el proceso de mercadeo y comunicaciones, realizò  la oferta publica para la contrataciòn del proveedor para el mantenimiento y soporte del portal web de la entidad. En el primer semestre se ha venido ajustando y actualizando la informaciòn del menú transparencia y acceso a la informaciòn pùblica con la actualizaciòn de los documentos e informes establecidos por la ley 1712 de 2014 y la Resoluciòn 1519 de 2020. Igualmente se evidenciò que se viene cumpliendo con lo proyectado en la matrtìz de comunicaciones.</t>
  </si>
  <si>
    <t xml:space="preserve">Se revisa que  la matríz de activos de la información, permita tener claro la información que se genera en la entidad y las áreas responsables de su tratamiento y disponibilidad </t>
  </si>
  <si>
    <t xml:space="preserve">Se diseñaron estratégias de comunicación interna, proyectadas desde la matríz de comunicaciones, las cuales se realizaron de manera presencial a través de campañas institucionales internas y la participación en eventos interinstitucionales de salud mental; y virtual  a través del uso de las redes sociales y la página web, cumpliendo con el programa en el primer semestre de 2023. </t>
  </si>
  <si>
    <t xml:space="preserve">La línea estratégica  imparte  directrices frente a la comunicación informativa y organizacional, verificando que se cumplan los objetivos establecidos en la política y el procedimiento para facilitar la comunicación interna.  </t>
  </si>
  <si>
    <t>Se evidenciò que en el primer semestre de 2023 el plan estratègico de comunicaciones se viene ejecutando segùn lo establecido para la vigencia, con un porcentaje de avance del 67% El porcentaje establecido se verificò segùn la consolidacion del POA institucional del primer semestre.</t>
  </si>
  <si>
    <t xml:space="preserve">La entidad cuenta con los siguientes canales externos de comunicación:
• Revista informativa Intitucional                                                             
• Sitio web
• Redes sociales                                                                                                                                                                                                                        Igualmente cuenta con el Portafolio de servicios, en  donde toda información que sea puesta en los circuitos informativos propende a promocionar los servicios que presta el HDPUV ESE, además de la actualización y avances en nuevas modalidades científicas, terapéuticas y administrativas para hacerlos más eficientes.                                                       
La entidad cuenta con  un Sitio web  www.psiquiatricocali.gov.co, en donde establece que  debe ser un compendio virtual de los aspectos institucionales, administrativos, sociales, comerciales, jurídicos y normativos.                                                                                                                                            
</t>
  </si>
  <si>
    <t>Con el procedimiento estadistica y gestión de la información se establecen  los pasos para la generación y el manejo de la información , la clasificación de las solicitudes y las métricas para medir la entrega y satisfacción de la información ( el estadistico maneja los indicadores)</t>
  </si>
  <si>
    <t>Se evidencia que el proceso de gestion documental cuenta con la politica  de Gestión Documental  Resolución Nº 280 del 29 junio 2021; el Programa de Gestión Documental cuenta con Resolución Nº 281 del 29 junio 2021; el PINAR fue creado por Resolución 282 de 29 de junio de 2021; las Tablas de Retención Documental se enviaron  al Consejo Departamental de Archivo para revisión y convalidación  y se realizó socialización de la Politica de Gestión Documental en marzo del 2023.</t>
  </si>
  <si>
    <t>En el comité de coordinación de control interno se revisó la evaluación en el primer semestre de la vigencia 2023  del grado de efectividad de las comunicacines institucionales.</t>
  </si>
  <si>
    <t xml:space="preserve">La entidad  realizará la revisión de la plataforma estratégica, en el segundo semestre de la vigencia 2023 con el objetivo de fortalecer los objetivos estratégicos de la intitución. Dicha actualización se presentara en junta directiva durante el segundo semestre del año 2023. </t>
  </si>
  <si>
    <t xml:space="preserve">La línea estratégica realizará en la vigencia fiscal  revision de la plataforma estratégica, y ésta fue programada para el segundo semestre de 2023. Esta revisión se realiza igualmente dentro del mantenimiento de la certificación del sistema intergrado de gestión (Calidad, ambiental y SST )   En  esta actividad  se redefine la pertinencia de actualizar o no la plataforma estratégica, partes interesadas, grupos de interés, DOFA y análisis del contexto interno y externo,   </t>
  </si>
  <si>
    <t>Se estableciò por Control interno que para el segundo semestre de la vigencia 2023, se realizara por parte de la dirección, la revisión de la plataforma estratégica. Igualmente y en cumplimiento de los objetivos institucionales establecidos en el PDI institucional, la entidad se prepara para el seguimiento por parte del ICONTEC al plan de mejora de la acreditación obtenida . Asi mismo se verifica la planeacion de esta actividad en el comite de Sistema Integrado de Gestión SIG, en el primer semestre de 2023.</t>
  </si>
  <si>
    <t xml:space="preserve">El hospital cuenta con una oficina para la atención de los usuarios, el cual permite identificar y evaluar la percepción de los usuarios, adicionalmente cuenta con mecanismos como buzones para que depositen las peticiones quejas y reclamos y de forma mensual el  lider de intervencion social comunitaria con el liderazgo  de la alta  gerencia realizan la apertura de los buzones y definen los planes de acción derivados de las manifestaciones. durante el primer semestre de 2023,  se diò cumplimniento a las metas establecidas en cada uno de los indicadores, destacamos la satisfacciòn global que se mantiene en 99% sobre una metra del 95% y la recomendacion en el 98% donde la meta es 90%, manteniendo controlados los indicadores.  </t>
  </si>
  <si>
    <t>Igualmente ante el comité de coordinacion de control interno se socializan  las manifestaciones y se evalua por proceso, identificando  los funcionarios involucrados en las quejas que tienen mayor frecuencia,  y los planes de acción derivados del lider para dar solución interna y al quejoso. Durante el primer semestre de 2023 se continua dando respuesta a las manifestaciones en los tiempos establecidos ,evidenciandose un  100%  de la meta  manteniendose un indicador controlado</t>
  </si>
  <si>
    <t>En enero de 2023 se presentó ante el comité institucional de control interno la aprobación del plan anual de auditoría para la presente vigencia, este fue aprobado por los integrantes del comité. A la fecha  se ha presentado en el comité los avances al plan.</t>
  </si>
  <si>
    <t xml:space="preserve">La línea estratégica imparte directrices a lo establecido en los comités de: Gerencia, de Mejoramiento,  a los informes de Gestión,  al seguimiento de los planes operativos anuales y al PDI y establece las directrices a seguir. </t>
  </si>
  <si>
    <t>Al seguimiento por control interno en el primer semestre de 2023, se estableció que la línea estratégica está ampliamente comprometida con el cumplimiento del sistema de control interno.  Por ello y en desarrollo de las dimensines del MIPG, imparte las directrices, tendientes a la mejora contínua de los procesos y así quedó establecido en las actas de los comités de gestión y desempeño y de control interno.</t>
  </si>
  <si>
    <t xml:space="preserve">La entidad cuenta con una matriz de riesgos ajustada a la Guia del DAFP versión 5, con la Política, con el Procedimiento y  con el Manual de la gestión de riesgos, instrumentos que fueron actualizados y que se vienen aplicando en la gestión de los riesgos por procesos. </t>
  </si>
  <si>
    <t>Ante el Comité de Control Interno se presentó  el ajuste a la matriz de riesgos por procesos y el seguimiento a los controles rralizado por control interno.  Es de resaltar que este ajuste se realizó  conforme a lo establecido en la Guía del DAFP. Con estos instrumentos el Comité impartíó directrices tendientes a la gestión del riesgo en la entidad para el primer semestre de 2023. Igualmente fue presentado ante el comité la identificación de nuevos riesgos Sicof con sus correspondientes controles</t>
  </si>
  <si>
    <t xml:space="preserve">La segunda línea de defensa presenta ante el comité de control interno las desviaciones que se puedan estar presentando en desarrollo del Sistema de Control interno. Igualmente la segunda línea expone  ante el Comité  el estado del SCI para que sea evaluado por la linea estratégica y la primera  Línea de defensa y se imparatan las directrices pertinentes. </t>
  </si>
  <si>
    <t xml:space="preserve">La entidad a través de la segunda línea de defensa y con el área de calidad, consolidan  los planes de mejoramiento, producto de las auditorías internas y externas, en donde la alta dirección y los procesos se comprometen a presentar los planes de mejoramiento.  Estas auditorías y hallazgos le permiten a la entidad revisar las operaciones en cada uno de los procesos lo que coadyuva a la mejora conínua. </t>
  </si>
  <si>
    <t>El Comité de coordinacion de control interno, acoge los lineamientos de estas evaluaciones, permitiéndole a la entidad mejorar en aspectos claves para el cumplimiento de los objetivos trazados en el plan estratégico</t>
  </si>
  <si>
    <t>Se observa por control interno que en el primer semestre de 2023, la entidad ha venido cumpliendo con los planes de mejora establecidos por los entes de control y su reporte fue oportuno con las evidencias solicitadas. Se espera para el segundo semestre de 2023,  la auditoria externa del Icontec para renovación de la certificacion de los sistemas integrados de gestión.</t>
  </si>
  <si>
    <t>Se evidencia que la segunda línea de defensa del Hospital Departamental Psiquiátrico Universitario del Valle, èste  realizò su planeación a travès del Plan Operativo Anual (POA), en concordancia con los objetivos institucionales, las metas estratégicas y los compromisos establecidos en el Plan de Desarrollo.  En este orden de ideas se han realizado dos seguimientos trimestrales teniendo como resultado un cumplimiento global  del primer trimestre del 38% cumpliendo con la meta de 25%, y para el segundo trimestre se logró alcanzar un cumplimiento global del 57%  de una meta del 45%, demostrando el compromiso de los directivos, líderes y funcionarios con el desarrollo institucional garantizando una atención humanizada, segura y de calidad. Presentàndose los resultados en comité de gerencia, comité de gestion y desempeño, junta directiva y comunidad en general.</t>
  </si>
  <si>
    <t xml:space="preserve">La línea estratégica evalúa el logro de los objetivos y el impacto que se obtuvo frente al Sistema de control interno, desarrollando planes de acción para la mejora continúa.  </t>
  </si>
  <si>
    <t>La entidad cuenta con las politicas establecidas por el MIPG y las demas establecidas por norma. Estas politicas tienen su seguimiento en cada uno de los procesos para verificar el desarrollo y cumplimiento de sus objetivos y esta información es llevada al comité de coordinación de control interno para su análisis y directrices a seguir.</t>
  </si>
  <si>
    <t>Se evidencia que desde la segunda línea de defensa se realizó en el primer semestre de 2023 seguimiento al cumplimiento de los objetivos de las politicas de la  entidad. Las deficiencias evidenciadas en los diferentes procesos fueron evaluadas con los líderes de proceso en el comité de gerencia en donde la línea estratégica impatió directrices.</t>
  </si>
  <si>
    <t xml:space="preserve">La alta dirección verifica que la segunda línea de defensa evalue las deficiencias del control interno e imparte directrices en el comité de gerencia.  Igualmente la segunda linea de defensa en el comité de gestión y desempeño realiza seguimiento al plan de mejoramiento producto de la evaluación del Furag. </t>
  </si>
  <si>
    <t xml:space="preserve">Se evidencia por control interno que en la entidad se desarrollan auditorías internas y externas, en donde se evalúan los procesos y servicios tercerizados, de acuerdo con el nivel de riesgo que representan para la prestación de los servicios.  Este proceso cuenta con el cronograma de auditorías aprobado por la gerencia y el ciclo de ejecución garantizando la efectividad de los procesos ante el ente acreditador. </t>
  </si>
  <si>
    <t>La línea estratégica verifica que estos planes se estén cumpliendo y realiza el seguimiento en el comité de gerencia de manera quincenal. Igualmente la alta direcciòn  realizó comités de gerencia extraordinarios en donde se citaron a los líderes de proceso para que expusieran los avances y dificultades que se estuviesen presentando al momento de cumplir con los planes de mejoramiento producto de las autoevaluaciones.</t>
  </si>
  <si>
    <t>Se verificó por control interno que en el primer semestre de 2023, se dió cumplimiento a los planes de mejoramiento producto de las auditorias internas y externas, algunos avances a planes de mejoramiento se rindieron en la plataformas oficiales de los entes de control. Los avances a los planes son previamente presentados en comité de gerencia a la alta dirección.</t>
  </si>
  <si>
    <t xml:space="preserve">La línea estratégica evalúa la efectividad de las acciones establecidas en los planes de mejoramiento verificando que los indicadores de cumplimiento se estén llevando a cabo conforme al cronograma establecido. </t>
  </si>
  <si>
    <t>La alta dirección debe reportar a la primera y  segunda línea de defensa  las deficiencias encontradas de control interno para que se tomen las acciones pertinentes de mejora y para que se subsanen. La línea estratégica imparte las directrices a los responsables en cada uno de los procesos para la toma de decisiones.</t>
  </si>
  <si>
    <t xml:space="preserve">Las deficiencias del control interno en la entidad son evaluadas por la línea estratégica en donde se establecen los roles de responsabilidad a seguir para subsanar las falencias que en determinado momento puedan impedir la consecución de las metas estabelcidas en el plan de desarrollo </t>
  </si>
  <si>
    <t xml:space="preserve">La línea estratégica es la llamada a socializar todas las deficiencias que en materia de control interno se presenten en  los procesos, y reporta  a los líderes de proceso las deficiencias para que tomen las acciones pertinentes. </t>
  </si>
  <si>
    <t>La oficina de control interno realizó seguimiento al cumplimiento de los controles de los riesgos de proceso y lo hizo  de manera semestral, conforme a lo establecido en el procedimiento gestión del riesgo.  Igualmente se ajustaron varios riesgos de proceso en donde se identificaron nuevos riesgos y se ajustaron controles como también  se le identifico un nuevo control a los riesgos moderados y altos. Se evidenció la materialización de un riesgo en el primer semestre de 2023.</t>
  </si>
  <si>
    <t>Se evidencia que la segunda línea de defensa presentó en el primer semestre de 2023 los avances y el monitoreo de todas las actividades planteadas para la presente vigencia fiscal, información que es clave para la toma oportuna de decisiones en desarrollo de las metas establecidas en el PDI</t>
  </si>
  <si>
    <t>En el HDPUV  se implementan las  7 dimensiones que integran del Modelo Integrado de Planeación y de Gestión. En desarrollo del modelo se han podido establecer mejoras y desviaciones a tiempo y se tomaron decisiones desde la alta dirección con el objeto de corregir y evitar materializaciones de riesgos que puedan afectar la consecución de las metas establecidas en el plan de desarrollo. Igualmente con el desarrollo del MIPG se desarrollaron  las politicas por los diferentes procesos,  cultura que se ve reflejada tanto en el cliente interno como en el externo. La operatividad del Modelo Integrado de Planeación y de Gestión ha llevado a la entidad a conservar la certificación y acreditación  del sistema integrado de gestión (Calidad, ambiental y SST ) por el ICONTEC.  Igualmente en el primer semestre de 2023 se viene preparando para la visita de  la auditoria externa del Icontec para renovación de la certificacion de los sistemas integrados de gestión.</t>
  </si>
  <si>
    <t xml:space="preserve">En desarrollo de cada uno de los componentes que integran el Modelo Integrado de Planeación y de Gestión, se evidenció que en el primer semestre de 2023 la entidad ha venido avanzando en lograr obtener un sistema de control interno fortalecido. El fortalecimiento del sistema de control interno es inherente al desarrollo de las politicas y procedimientos que establece el  Modelo Integrado de Planeación y de Gestión. Con el apoyo de la tercera línea de defensa se dió asesoramiento a todos los procesos para que desarrollaran y dieran cumplimiento a  sus objetivos propuestos para la presente vigencia. A través de la línea estratégica se impartieron directrices tendientes a mantener la efectividad del Sistema de Control Interno. La operatividad del Modelo Integrado de Planeación y de Gestión ha llevado a la entidad a conservar la certificación y acreditación  del sistema integrado de gestión (Calidad, ambiental y SST ) por el ICONTEC.  Se ha venido trabajando mancomunadamente con los líderes de proceso a fin de recibir la visita  de  la auditoria externa del Icontec para la  renovación de la certificacion de los sistemas integrados de gestión en el segundo semestre de 2023. </t>
  </si>
  <si>
    <t xml:space="preserve">El HDPUV, cuenta con una institucionalidad que se ve reflejada en los diferentes procesos al desarrollar las líneas de defensa  para la oportuna toma de decisiones relacionadas con el Sistema de Control Interno. Las diferentes lIneas de defensa tienen la responsabilidad de desarrollar el Modelo Integrado de Planeación y de Gestión para que haya un sistema de control interno fortalecido en la entidad. De manera permanente trabajan articuladamente las diferentes líneas de defensa para alcanzar resultados óptimos en la evaluación del desempeño institucional FURAG, presentado en el primer semestre de 2023. Igualmente se trabajó en el ajuste e identificacion de nuevos riesgos y se realizó seguimiento al cumplimiento de los controles por parte de control interno. Es de resaltar que la entidad conserva la acreditación y la certificación en sistemas integrados de gestión y  ha trabajado para la visita del ente certificador que llegará en el segundo semestre de 2023.  
</t>
  </si>
  <si>
    <t>En el Hospital Departamental Psiquiatrico Universitario del Valle  se viene implementando el MIPG, desarrollando cada una de las dimensiones en  los procesos que conforman la entidad, y como consecuencia de ello se observa un fortalecido Sistema de Control Interno.  La entidad en el primer semestre de 2023 se preparó para rendir el formulario FURAG y la calificación será publicada en el segundo semestre de 2023. Para el I semestre de la vigencia, se da continuidad en potenciar la Cultura Organizacional, el dia 27 de junio se conmemoró el día Nacional del Servidor Público, fecha en la cual se resaltó  la labor de los servidores públicos de la institución, mediante el desarrollo de jornadas educativas de reflexión para fortalecer el actuar de los servidores públicos y quienes prestan servicios al interior de la entidad, lo que implica y requiere un comportamiento especial, un deber-ser particular, una manera específica de actuar, orientados bajo la cultura de la legalidad y la ética de lo público.    Se contó con la participación de 291 colaboradores. 
La institución documenta desde el Código de Conducta y Buen Gobierno (CO-DES-01) aquellas situaciones que ponen en riesgo el interés general del servicio público y comprometen el adecuado ejercicio de nuestras funciones y responsabilidades, con el fin de prevenir y gestionar los conflictos de intereses, de manera tal que no se favorezcan intereses ajenos al bien común.
Como parte del componente interno de las manifestaciones, se ha incluido en el Código de Conducta y Buen Gobierno (CO-DES-01) el mecanismo para reportar fallas o presuntas fallas al cumplimiento del mismo, declaratoria de conflicto de intereses por parte de los servidores públicos, el cual se realizará a través del área de Sistema de Información y Atención al Usuario – SIAU (MAN-SIA-01)
Por otro lado, los conflictos de interés generados en el marco del desarrollo de las etapas contractuales se regirán por lo establecido en el Manual de Contratación de la entidad, de acuerdo con la resolución 182 de Abril de 2021. El el primer semestre de 2023, se realizò seguimiento a los riesgos institucionales, Sicof y Sarlaf, igualmente se realizaron ajustes a los riesgos asistenciales, financieros, gestiòn del ambiente fìsico y tecnovigilancia, en donde se ajusto la identificacion del riesgo y  los controles. El oficial de cumplimiento de los Riesgos Sicof y Sarlaft presento ante la junta directiva informe del control de los riesgos. El resultado del seguimiento y ajuste de los mismos fue presentado en el comite institucional de coordinacion de control interno y se verifica en las actas.</t>
  </si>
  <si>
    <t xml:space="preserve">En este componente la entidad avanzó de manera significativa por cuanto se realizó la actualización de la matríz de riesgos por procesos y  se identificaron nuevos controles y nuevos riesgos, con base en la Politica, el Manual y el Procedimiento gestión del riesgo.  Los riesgos fueron identificados siguiendo la metodología del DAFP verisión 5.   Las debilidades en la gestión del riesgo fueron evidenciadas por la línea estratégica en donde se evaluaron los riesgos que se materializaron y sus controles, con el objeto de establecer si el riesgo esta siendo bien gestionado y sí los controles son efectivos para contener su materialización. En la matríz de riesgos se tienen  identificados  los de anticorrupción, los riesgos de SST, los ambientales, los administrativos, los misionales, los del Sarlaft. y los del Sicof. Cada uno de ellos tienen identificados los controles  y a estos el asesor de control interno realizó seguimiento en el primer semestre de 2023. El resultado del seguimiento fue presentado al Comité de Coordinación de Control interno en donde la línea estratégica impartíó directrices para la toma de decisiones en materia de riesgos. </t>
  </si>
  <si>
    <t xml:space="preserve">Dentro del desarrollo de este componente, el Hospital Departamental Psiquiatrico Universitario del Valle, en el primer semestre de 2023 logró que  dentro de los procesos de información y comunicación interna y externa, se establecieran los mecanismos claros de comunicación facilitando el ejercicio del control interno. En la entidad las fortalezas se ven reflejadas  al generar y obtener  información relevante, oportuna, confiable, íntegra y segura, para dar el soporte que requiere el  Sistema de Control Interno.
Igualmente la entidad  logró fortalecer la  comunicación y la información relevante hacia el interior de la entidad utilizando el comité de coordinación de control interno para facilitar la comunicación en todos los niveles de la entidad y así apoyar el funcionamiento del Sistema de Control Interno. 
También logró tener una mejor comunicación con los  grupos de valor,  sobre las debilidades y aspectos claves que afectan el funcionamiento del Sistema de Control Interno, proporcionando información hacia las partes externas en respuesta a las necesidades y expectativas.  </t>
  </si>
  <si>
    <t xml:space="preserve">El sistema de control interno en la entidad, es evaluado de manera continua en cada uno de los procesos, realizando las autoevaluaciones y las auditorías, en donde se valora la efectividad del control interno,  la eficiencia y la eficacia de cada uno de los procesos. El objetivo es detectar las desviaciones  en tiempo real y establecer los planes de mejoramiento para subsanar. Esta evaluación incluye las 7 dimensiones del modelo integrado de planeación y de gestión, por cuanto la autoevaluación y la evaluación independiente, coadyuvan a subsanar las deficiencias. Las buenas prácticas para el desarrollo del control interno del hospital ha coadyuvado a mantener la acreditación y certificacion por el ICONTEC, se espera visita de seguimiento en el segundo semestre de 2023 del ente certificador. </t>
  </si>
  <si>
    <t>DE ENERO A JUNIO DE 2023</t>
  </si>
  <si>
    <r>
      <t xml:space="preserve">Explicación de cómo la Entidad </t>
    </r>
    <r>
      <rPr>
        <u/>
        <sz val="12"/>
        <color theme="1"/>
        <rFont val="Arial Narrow"/>
        <family val="2"/>
      </rPr>
      <t>evidencia</t>
    </r>
    <r>
      <rPr>
        <sz val="12"/>
        <color theme="1"/>
        <rFont val="Arial Narrow"/>
        <family val="2"/>
      </rPr>
      <t xml:space="preserve"> que está dando respuesta al requerimiento
Referencia a Procesos, Manuales/Políticas de Operación/Procedimientos/Instructivos u otros desarrollos que den cuente de su aplicación</t>
    </r>
  </si>
  <si>
    <r>
      <t xml:space="preserve">Explicación de cómo la Entidad </t>
    </r>
    <r>
      <rPr>
        <u/>
        <sz val="11"/>
        <color theme="1"/>
        <rFont val="Arial Narrow"/>
        <family val="2"/>
      </rPr>
      <t>evidencia</t>
    </r>
    <r>
      <rPr>
        <sz val="11"/>
        <color theme="1"/>
        <rFont val="Arial Narrow"/>
        <family val="2"/>
      </rPr>
      <t xml:space="preserve"> que está dando respuesta al requerimiento
Referencia a Procesos, Manuales/Políticas de Operación/Procedimientos/Instructivos u otros desarrollos que den cuente de su aplicación</t>
    </r>
  </si>
  <si>
    <r>
      <rPr>
        <u/>
        <sz val="11"/>
        <color theme="1"/>
        <rFont val="Arial Narrow"/>
        <family val="2"/>
      </rPr>
      <t>Lineamiento 1:</t>
    </r>
    <r>
      <rPr>
        <sz val="11"/>
        <color theme="1"/>
        <rFont val="Arial Narrow"/>
        <family val="2"/>
      </rPr>
      <t xml:space="preserve"> 
La entidad demuestra el compromiso con la integridad (valores) y principios del servicio público</t>
    </r>
  </si>
  <si>
    <t xml:space="preserve">En el primer semestre de 2023, y en el comité de gerencia se revisiaron los planes operativos con el objeto de establecer el cumplimiento de  las metas establecidas en el plan de desarrollo institucional. Para el segundo semestre se tiene programada la revisión de la plataforma estratégica  con el propósito de adecuar la estructura del Plan de Desarrollo del hospital  y verificar si se tuvieron en  cuenta las oportunidades de mejora que dejó el ente acreditador en la visita de seguimiento.
</t>
  </si>
  <si>
    <t xml:space="preserve">La línea estratégica en coordinación con la primera y segunda línea de defensa,  hicieron seguimiento a los POA y verificaron que se cumplieran con los planes de mejoramiento, para estabelcer en segundo semestre de 2023 el ajuste a la plataforma estratégica. </t>
  </si>
  <si>
    <t>Durante el primer semestre de la vigencia 2023,  no se  adelantó la revisión de la plataforma estrategica y se establecio que se realizará en el segundo semestre de 2023.</t>
  </si>
  <si>
    <r>
      <rPr>
        <b/>
        <u/>
        <sz val="11"/>
        <color theme="1"/>
        <rFont val="Arial Narrow"/>
        <family val="2"/>
      </rPr>
      <t xml:space="preserve">Lineamiento 7: 
</t>
    </r>
    <r>
      <rPr>
        <b/>
        <sz val="11"/>
        <color theme="1"/>
        <rFont val="Arial Narrow"/>
        <family val="2"/>
      </rPr>
      <t xml:space="preserve">Identificación y análisis de riesgos (Analiza factores internos y externos; Implica a los niveles apropiados de la dirección; Determina cómo responder a los riesgos; Determina la importancia de los riesgos). 
</t>
    </r>
  </si>
  <si>
    <r>
      <t xml:space="preserve">Explicación de cómo la Entidad </t>
    </r>
    <r>
      <rPr>
        <b/>
        <u/>
        <sz val="11"/>
        <color theme="1"/>
        <rFont val="Arial Narrow"/>
        <family val="2"/>
      </rPr>
      <t xml:space="preserve">evidencia </t>
    </r>
    <r>
      <rPr>
        <b/>
        <sz val="11"/>
        <color theme="1"/>
        <rFont val="Arial Narrow"/>
        <family val="2"/>
      </rPr>
      <t xml:space="preserve">que está dando respuesta al requerimiento
</t>
    </r>
    <r>
      <rPr>
        <sz val="11"/>
        <color theme="1"/>
        <rFont val="Arial Narrow"/>
        <family val="2"/>
      </rPr>
      <t>Referencia a Procesos, Manuales/Políticas de Operación/Procedimientos/Instructivos u otros desarrollos que den cuente de su aplicación</t>
    </r>
  </si>
  <si>
    <r>
      <t xml:space="preserve">Presente
</t>
    </r>
    <r>
      <rPr>
        <i/>
        <sz val="11"/>
        <color theme="1"/>
        <rFont val="Arial Narrow"/>
        <family val="2"/>
      </rPr>
      <t>(1/2/3)</t>
    </r>
  </si>
  <si>
    <r>
      <rPr>
        <b/>
        <u/>
        <sz val="11"/>
        <color theme="1"/>
        <rFont val="Arial Narrow"/>
        <family val="2"/>
      </rPr>
      <t xml:space="preserve">Lineamiento 8: 
</t>
    </r>
    <r>
      <rPr>
        <b/>
        <sz val="11"/>
        <color theme="1"/>
        <rFont val="Arial Narrow"/>
        <family val="2"/>
      </rPr>
      <t xml:space="preserve">Evaluación del riesgo de fraude o corrupción. 
Cumplimiento artículo 73 de la Ley 1474 de 2011, relacionado con la prevención de los riesgos de corrupción.
</t>
    </r>
  </si>
  <si>
    <r>
      <rPr>
        <b/>
        <u/>
        <sz val="11"/>
        <color theme="1"/>
        <rFont val="Arial Narrow"/>
        <family val="2"/>
      </rPr>
      <t xml:space="preserve">
Lineamiento 9:</t>
    </r>
    <r>
      <rPr>
        <b/>
        <sz val="11"/>
        <color theme="1"/>
        <rFont val="Arial Narrow"/>
        <family val="2"/>
      </rPr>
      <t xml:space="preserve"> </t>
    </r>
    <r>
      <rPr>
        <sz val="11"/>
        <color theme="1"/>
        <rFont val="Arial Narrow"/>
        <family val="2"/>
      </rPr>
      <t xml:space="preserve">Identificación y análisis de cambios significativos </t>
    </r>
  </si>
  <si>
    <r>
      <t xml:space="preserve">Funcionando
</t>
    </r>
    <r>
      <rPr>
        <i/>
        <sz val="11"/>
        <color theme="1"/>
        <rFont val="Arial Narrow"/>
        <family val="2"/>
      </rPr>
      <t>(1/2/3)</t>
    </r>
  </si>
  <si>
    <r>
      <t xml:space="preserve">Presente
</t>
    </r>
    <r>
      <rPr>
        <b/>
        <i/>
        <sz val="11"/>
        <color theme="1"/>
        <rFont val="Arial Narrow"/>
        <family val="2"/>
      </rPr>
      <t>(1/2/3)</t>
    </r>
  </si>
  <si>
    <r>
      <t>Funcionando</t>
    </r>
    <r>
      <rPr>
        <b/>
        <i/>
        <sz val="11"/>
        <color theme="1"/>
        <rFont val="Arial Narrow"/>
        <family val="2"/>
      </rPr>
      <t xml:space="preserve">
(1/2/3)</t>
    </r>
  </si>
  <si>
    <r>
      <rPr>
        <u/>
        <sz val="11"/>
        <color theme="1"/>
        <rFont val="Arial Narrow"/>
        <family val="2"/>
      </rPr>
      <t xml:space="preserve">Lineamiento 11: 
</t>
    </r>
    <r>
      <rPr>
        <sz val="11"/>
        <color theme="1"/>
        <rFont val="Arial Narrow"/>
        <family val="2"/>
      </rPr>
      <t>Seleccionar y Desarrolla controles generales sobre TI para apoyar la consecución de los objetivos .</t>
    </r>
  </si>
  <si>
    <r>
      <t>Explicación de cómo la Entidad</t>
    </r>
    <r>
      <rPr>
        <u/>
        <sz val="11"/>
        <color theme="1"/>
        <rFont val="Arial Narrow"/>
        <family val="2"/>
      </rPr>
      <t xml:space="preserve"> evidencia </t>
    </r>
    <r>
      <rPr>
        <sz val="11"/>
        <color theme="1"/>
        <rFont val="Arial Narrow"/>
        <family val="2"/>
      </rPr>
      <t>que está dando respuesta al requerimiento
Referencia a Procesos, Manuales/Políticas de Operación/Procedimientos/Instructivos u otros desarrollos que den cuente de su aplicación</t>
    </r>
  </si>
  <si>
    <r>
      <t>Funcionando</t>
    </r>
    <r>
      <rPr>
        <i/>
        <sz val="11"/>
        <color theme="1"/>
        <rFont val="Arial Narrow"/>
        <family val="2"/>
      </rPr>
      <t xml:space="preserve">
(1/2/3)</t>
    </r>
  </si>
  <si>
    <t xml:space="preserve">La entidad cuenta con un formato: " registro de activos de informaciòn" donde se registra los activos de informaciòn, el esquema de publicación y el índice de informaciòn, clasificada y reservada, dando cumplimiento  al Decreto 103 de 2015. </t>
  </si>
  <si>
    <r>
      <t xml:space="preserve">
Lineamiento 14: 
</t>
    </r>
    <r>
      <rPr>
        <sz val="11"/>
        <color theme="1"/>
        <rFont val="Arial Narrow"/>
        <family val="2"/>
      </rPr>
      <t>Comunicación Interna (Se comunica con el Comité Institucional de Coordinación de Control Interno o su equivalente; Facilita líneas de comunicación en todos los niveles; Selecciona el método de comunicación pertinente).</t>
    </r>
  </si>
  <si>
    <r>
      <t xml:space="preserve">
Lineamiento 15: 
</t>
    </r>
    <r>
      <rPr>
        <sz val="11"/>
        <color theme="1"/>
        <rFont val="Arial Narrow"/>
        <family val="2"/>
      </rPr>
      <t>Comunicación con el exterior (Se comunica con los grupos de valor y con terceros externos interesados; Facilita líneas de comunicación).</t>
    </r>
  </si>
  <si>
    <t xml:space="preserve">La entidad cuenta con el mecanismo de evaluación periódica para analizar el grado de ejecución y resultados e impactos logrados por el Plan de Comunicación, asi  mismo, la calidad de la programación de la estrategia de comunicación y de las medidas aplicadas para garantizar la publicidad de la intervención y el cumplimiento de los requisitos, ésta se  hace a través de un cuestionario on‐line semestral de comunicaciones, el cual se realizan actualmente en la plataforma de google forms y se envía a los correos electrónicos y grupos de whatsapp de todo el personal, cuyo objetivo es conseguir información de carácter cualitativo y la opinión de los colaboradores en la implementación y gestión. </t>
  </si>
  <si>
    <r>
      <t>La entidad tiene implementado canales de comunicación para  los usuarios, facilitando el acceso para interponer las manifestaciones, en donde el usuario  puede hacer uso  de buzones, correo electrónico y ventanilla única, para que interponga su queja, peticiòn o reclamo. Igualmente a todas las manifestaciones se les da respuesta oportuna al usuario.</t>
    </r>
    <r>
      <rPr>
        <b/>
        <sz val="11"/>
        <color theme="1"/>
        <rFont val="Arial Narrow"/>
        <family val="2"/>
      </rPr>
      <t xml:space="preserve"> </t>
    </r>
  </si>
  <si>
    <r>
      <rPr>
        <b/>
        <u/>
        <sz val="11"/>
        <color theme="1"/>
        <rFont val="Arial Narrow"/>
        <family val="2"/>
      </rPr>
      <t xml:space="preserve">Lineamiento 12: 
</t>
    </r>
    <r>
      <rPr>
        <b/>
        <sz val="11"/>
        <color theme="1"/>
        <rFont val="Arial Narrow"/>
        <family val="2"/>
      </rPr>
      <t>Despliegue de políticas y procedimientos (Establece responsabilidades sobre la ejecución de las políticas y procedimientos; Adopta medidas correctivas; Revisa las políticas y procedimientos).</t>
    </r>
  </si>
  <si>
    <r>
      <t>Explicación de cómo la Entidad</t>
    </r>
    <r>
      <rPr>
        <b/>
        <u/>
        <sz val="11"/>
        <color theme="1"/>
        <rFont val="Arial Narrow"/>
        <family val="2"/>
      </rPr>
      <t xml:space="preserve"> evidencia </t>
    </r>
    <r>
      <rPr>
        <b/>
        <sz val="11"/>
        <color theme="1"/>
        <rFont val="Arial Narrow"/>
        <family val="2"/>
      </rPr>
      <t>que está dando respuesta al requerimiento
Referencia a Procesos, Manuales/Políticas de Operación/Procedimientos/Instructivos u otros desarrollos que den cuente de su aplicación</t>
    </r>
  </si>
  <si>
    <t xml:space="preserve">Las fortalezas en la entidad hospitalaria se ven reflejadas al definir y desarrollar actividades de control que conllevan a una efectiva mitigación del riesgo, logrando que estos controles impacten en la consecución de los objetivos estratégicos y de proceso. Igualmente la entidad implementó  actividades de control encaminadas a la mitigación del riesgo, lo que contribuye al alcance de  los logros propuestos en el Plan de Desarrollo Institucional. Igualmente se logró implementar  políticas de operación el cual se ha visto reflejado en los procesos de la entidad. El hospital ha venido trabajando de la mano el componente actividades de control con el componente de información y comunicación seleccionando y desarrollando  controles generales sobre TI para apoyar la consecución de los objetivos,  estableciendo actividades de control relevantes sobre la infraestructura tecnológica, sobre los procesos de gestión de la seguridad y  sobre los procesos de adquisición, desarrollo y mantenimiento de las  tecnologías. </t>
  </si>
  <si>
    <t>50% Enero a Junio de 2023</t>
  </si>
  <si>
    <t>50% Enero  a Junio de 2023</t>
  </si>
  <si>
    <t>50%  Enero a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</si>
</sst>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0.000"/>
    <numFmt numFmtId="166" formatCode="0.0000"/>
    <numFmt numFmtId="167" formatCode="0.00000"/>
    <numFmt numFmtId="168" formatCode="0.000000"/>
  </numFmts>
  <fonts count="62" x14ac:knownFonts="1">
    <font>
      <sz val="10"/>
      <color theme="1"/>
      <name val="Arial"/>
      <family val="2"/>
    </font>
    <font>
      <b/>
      <sz val="10"/>
      <color theme="1"/>
      <name val="Arial"/>
      <family val="2"/>
    </font>
    <font>
      <b/>
      <sz val="10"/>
      <color indexed="18"/>
      <name val="Arial"/>
      <family val="2"/>
    </font>
    <font>
      <u/>
      <sz val="10"/>
      <color theme="10"/>
      <name val="Arial"/>
      <family val="2"/>
    </font>
    <font>
      <sz val="10"/>
      <name val="Arial"/>
      <family val="2"/>
    </font>
    <font>
      <b/>
      <i/>
      <sz val="10"/>
      <name val="Arial"/>
      <family val="2"/>
    </font>
    <font>
      <b/>
      <sz val="12"/>
      <color theme="0"/>
      <name val="Arial"/>
      <family val="2"/>
    </font>
    <font>
      <b/>
      <sz val="12"/>
      <name val="Arial"/>
      <family val="2"/>
    </font>
    <font>
      <sz val="10"/>
      <color theme="1"/>
      <name val="Calibri"/>
      <family val="2"/>
      <scheme val="minor"/>
    </font>
    <font>
      <b/>
      <i/>
      <sz val="10"/>
      <color theme="1"/>
      <name val="Arial"/>
      <family val="2"/>
    </font>
    <font>
      <sz val="12"/>
      <name val="Times New Roman"/>
      <family val="1"/>
    </font>
    <font>
      <sz val="10"/>
      <name val="Arial Narrow"/>
      <family val="2"/>
    </font>
    <font>
      <b/>
      <sz val="14"/>
      <name val="Arial Narrow"/>
      <family val="2"/>
    </font>
    <font>
      <b/>
      <u/>
      <sz val="11"/>
      <name val="Arial Narrow"/>
      <family val="2"/>
    </font>
    <font>
      <b/>
      <sz val="10"/>
      <name val="Arial Narrow"/>
      <family val="2"/>
    </font>
    <font>
      <b/>
      <sz val="11"/>
      <name val="Arial Narrow"/>
      <family val="2"/>
    </font>
    <font>
      <b/>
      <sz val="9"/>
      <name val="Arial Narrow"/>
      <family val="2"/>
    </font>
    <font>
      <b/>
      <i/>
      <u/>
      <sz val="9"/>
      <name val="Arial Narrow"/>
      <family val="2"/>
    </font>
    <font>
      <sz val="9"/>
      <name val="Arial Narrow"/>
      <family val="2"/>
    </font>
    <font>
      <sz val="11"/>
      <name val="Arial Narrow"/>
      <family val="2"/>
    </font>
    <font>
      <sz val="12"/>
      <color theme="1" tint="0.34998626667073579"/>
      <name val="Arial Narrow"/>
      <family val="2"/>
    </font>
    <font>
      <sz val="11"/>
      <color theme="1"/>
      <name val="Arial Narrow"/>
      <family val="2"/>
    </font>
    <font>
      <b/>
      <sz val="11"/>
      <color theme="1"/>
      <name val="Arial Narrow"/>
      <family val="2"/>
    </font>
    <font>
      <u/>
      <sz val="11"/>
      <color theme="10"/>
      <name val="Arial Narrow"/>
      <family val="2"/>
    </font>
    <font>
      <b/>
      <sz val="11"/>
      <color theme="0"/>
      <name val="Arial Narrow"/>
      <family val="2"/>
    </font>
    <font>
      <sz val="11"/>
      <color theme="0"/>
      <name val="Arial Narrow"/>
      <family val="2"/>
    </font>
    <font>
      <b/>
      <u/>
      <sz val="11"/>
      <color theme="0"/>
      <name val="Arial Narrow"/>
      <family val="2"/>
    </font>
    <font>
      <i/>
      <sz val="11"/>
      <color theme="0"/>
      <name val="Arial Narrow"/>
      <family val="2"/>
    </font>
    <font>
      <b/>
      <sz val="11"/>
      <color theme="1" tint="0.249977111117893"/>
      <name val="Arial Narrow"/>
      <family val="2"/>
    </font>
    <font>
      <b/>
      <sz val="10"/>
      <color theme="1"/>
      <name val="Arial Narrow"/>
      <family val="2"/>
    </font>
    <font>
      <sz val="10"/>
      <color theme="1"/>
      <name val="Arial Narrow"/>
      <family val="2"/>
    </font>
    <font>
      <sz val="10"/>
      <color rgb="FFFF0000"/>
      <name val="Arial"/>
      <family val="2"/>
    </font>
    <font>
      <sz val="10"/>
      <color rgb="FFFF0000"/>
      <name val="Arial Narrow"/>
      <family val="2"/>
    </font>
    <font>
      <b/>
      <sz val="10"/>
      <color rgb="FFFF0000"/>
      <name val="Arial"/>
      <family val="2"/>
    </font>
    <font>
      <b/>
      <sz val="12"/>
      <color rgb="FFFF0000"/>
      <name val="Arial"/>
      <family val="2"/>
    </font>
    <font>
      <b/>
      <sz val="18"/>
      <color theme="0"/>
      <name val="Arial"/>
      <family val="2"/>
    </font>
    <font>
      <sz val="20"/>
      <color rgb="FFFF0000"/>
      <name val="Arial"/>
      <family val="2"/>
    </font>
    <font>
      <b/>
      <sz val="16"/>
      <color theme="1"/>
      <name val="Arial"/>
      <family val="2"/>
    </font>
    <font>
      <b/>
      <sz val="12"/>
      <name val="Arial Narrow"/>
      <family val="2"/>
    </font>
    <font>
      <b/>
      <sz val="16"/>
      <name val="Arial Narrow"/>
      <family val="2"/>
    </font>
    <font>
      <b/>
      <sz val="20"/>
      <color theme="0"/>
      <name val="Arial Narrow"/>
      <family val="2"/>
    </font>
    <font>
      <b/>
      <sz val="14"/>
      <color theme="0"/>
      <name val="Arial Narrow"/>
      <family val="2"/>
    </font>
    <font>
      <b/>
      <sz val="20"/>
      <color theme="0"/>
      <name val="Arial"/>
      <family val="2"/>
    </font>
    <font>
      <b/>
      <u/>
      <sz val="12"/>
      <color theme="0"/>
      <name val="Arial"/>
      <family val="2"/>
    </font>
    <font>
      <sz val="18"/>
      <color theme="1"/>
      <name val="Arial"/>
      <family val="2"/>
    </font>
    <font>
      <sz val="11"/>
      <color rgb="FFFF0000"/>
      <name val="Arial Narrow"/>
      <family val="2"/>
    </font>
    <font>
      <b/>
      <sz val="11"/>
      <color rgb="FFFF0000"/>
      <name val="Arial Narrow"/>
      <family val="2"/>
    </font>
    <font>
      <i/>
      <sz val="11"/>
      <color theme="1"/>
      <name val="Arial Narrow"/>
      <family val="2"/>
    </font>
    <font>
      <sz val="12"/>
      <color theme="1"/>
      <name val="Arial Narrow"/>
      <family val="2"/>
    </font>
    <font>
      <u/>
      <sz val="11"/>
      <color theme="1"/>
      <name val="Arial Narrow"/>
      <family val="2"/>
    </font>
    <font>
      <sz val="18"/>
      <color theme="1"/>
      <name val="Arial Narrow"/>
      <family val="2"/>
    </font>
    <font>
      <sz val="22"/>
      <color theme="1"/>
      <name val="Arial Narrow"/>
      <family val="2"/>
    </font>
    <font>
      <u/>
      <sz val="12"/>
      <color theme="1"/>
      <name val="Arial Narrow"/>
      <family val="2"/>
    </font>
    <font>
      <b/>
      <u/>
      <sz val="11"/>
      <color theme="1"/>
      <name val="Arial Narrow"/>
      <family val="2"/>
    </font>
    <font>
      <b/>
      <sz val="16"/>
      <color theme="1"/>
      <name val="Arial Narrow"/>
      <family val="2"/>
    </font>
    <font>
      <b/>
      <sz val="14"/>
      <color theme="1"/>
      <name val="Arial Narrow"/>
      <family val="2"/>
    </font>
    <font>
      <sz val="16"/>
      <color theme="1"/>
      <name val="Arial Narrow"/>
      <family val="2"/>
    </font>
    <font>
      <sz val="18"/>
      <color theme="0"/>
      <name val="Arial Narrow"/>
      <family val="2"/>
    </font>
    <font>
      <sz val="20"/>
      <color theme="1"/>
      <name val="Arial Narrow"/>
      <family val="2"/>
    </font>
    <font>
      <sz val="11"/>
      <color theme="3"/>
      <name val="Arial Narrow"/>
      <family val="2"/>
    </font>
    <font>
      <sz val="11"/>
      <color theme="1"/>
      <name val="Arial"/>
      <family val="2"/>
    </font>
    <font>
      <b/>
      <i/>
      <sz val="11"/>
      <color theme="1"/>
      <name val="Arial Narrow"/>
      <family val="2"/>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indexed="51"/>
        <bgColor indexed="64"/>
      </patternFill>
    </fill>
    <fill>
      <patternFill patternType="solid">
        <fgColor rgb="FF83A343"/>
        <bgColor indexed="64"/>
      </patternFill>
    </fill>
    <fill>
      <patternFill patternType="solid">
        <fgColor rgb="FFFFCC00"/>
        <bgColor indexed="64"/>
      </patternFill>
    </fill>
    <fill>
      <patternFill patternType="solid">
        <fgColor theme="7" tint="-0.249977111117893"/>
        <bgColor indexed="64"/>
      </patternFill>
    </fill>
    <fill>
      <patternFill patternType="solid">
        <fgColor rgb="FF2E3917"/>
        <bgColor indexed="64"/>
      </patternFill>
    </fill>
    <fill>
      <patternFill patternType="lightTrellis">
        <fgColor theme="0" tint="-0.14996795556505021"/>
        <bgColor theme="0"/>
      </patternFill>
    </fill>
    <fill>
      <patternFill patternType="solid">
        <fgColor theme="4" tint="0.79998168889431442"/>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tint="-0.14999847407452621"/>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auto="1"/>
      </top>
      <bottom/>
      <diagonal/>
    </border>
    <border>
      <left style="hair">
        <color auto="1"/>
      </left>
      <right/>
      <top style="hair">
        <color auto="1"/>
      </top>
      <bottom style="hair">
        <color auto="1"/>
      </bottom>
      <diagonal/>
    </border>
    <border>
      <left style="double">
        <color indexed="64"/>
      </left>
      <right/>
      <top style="double">
        <color indexed="64"/>
      </top>
      <bottom/>
      <diagonal/>
    </border>
    <border>
      <left/>
      <right style="thin">
        <color theme="0"/>
      </right>
      <top style="double">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style="hair">
        <color rgb="FF81829A"/>
      </left>
      <right style="hair">
        <color rgb="FF81829A"/>
      </right>
      <top style="hair">
        <color rgb="FF81829A"/>
      </top>
      <bottom style="hair">
        <color rgb="FF81829A"/>
      </bottom>
      <diagonal/>
    </border>
    <border>
      <left style="thin">
        <color rgb="FF81829A"/>
      </left>
      <right style="thin">
        <color rgb="FF81829A"/>
      </right>
      <top style="thin">
        <color rgb="FF81829A"/>
      </top>
      <bottom style="thin">
        <color rgb="FF81829A"/>
      </bottom>
      <diagonal/>
    </border>
    <border>
      <left style="hair">
        <color rgb="FF81829A"/>
      </left>
      <right/>
      <top style="hair">
        <color rgb="FF81829A"/>
      </top>
      <bottom style="thin">
        <color rgb="FF81829A"/>
      </bottom>
      <diagonal/>
    </border>
    <border>
      <left/>
      <right style="hair">
        <color rgb="FF81829A"/>
      </right>
      <top style="hair">
        <color rgb="FF81829A"/>
      </top>
      <bottom style="hair">
        <color rgb="FF81829A"/>
      </bottom>
      <diagonal/>
    </border>
    <border>
      <left/>
      <right style="hair">
        <color rgb="FF81829A"/>
      </right>
      <top style="hair">
        <color rgb="FF81829A"/>
      </top>
      <bottom style="thin">
        <color rgb="FF81829A"/>
      </bottom>
      <diagonal/>
    </border>
    <border>
      <left style="thin">
        <color rgb="FF81829A"/>
      </left>
      <right/>
      <top style="hair">
        <color rgb="FF81829A"/>
      </top>
      <bottom style="hair">
        <color rgb="FF81829A"/>
      </bottom>
      <diagonal/>
    </border>
    <border>
      <left style="thin">
        <color rgb="FF81829A"/>
      </left>
      <right/>
      <top style="hair">
        <color rgb="FF81829A"/>
      </top>
      <bottom style="thin">
        <color rgb="FF81829A"/>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style="thin">
        <color indexed="64"/>
      </right>
      <top style="medium">
        <color indexed="64"/>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style="thin">
        <color theme="0"/>
      </right>
      <top/>
      <bottom style="thin">
        <color theme="0"/>
      </bottom>
      <diagonal/>
    </border>
    <border>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diagonal/>
    </border>
    <border>
      <left style="hair">
        <color indexed="64"/>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right/>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6">
    <xf numFmtId="0" fontId="0" fillId="0" borderId="0"/>
    <xf numFmtId="0" fontId="2" fillId="4" borderId="0"/>
    <xf numFmtId="0" fontId="3" fillId="0" borderId="0" applyNumberFormat="0" applyFill="0" applyBorder="0" applyAlignment="0" applyProtection="0">
      <alignment vertical="top"/>
      <protection locked="0"/>
    </xf>
    <xf numFmtId="0" fontId="8" fillId="0" borderId="0"/>
    <xf numFmtId="0" fontId="4" fillId="0" borderId="0"/>
    <xf numFmtId="0" fontId="10" fillId="0" borderId="0"/>
  </cellStyleXfs>
  <cellXfs count="727">
    <xf numFmtId="0" fontId="0" fillId="0" borderId="0" xfId="0"/>
    <xf numFmtId="0" fontId="6" fillId="0" borderId="0" xfId="0" applyFont="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11" fillId="0" borderId="0" xfId="4" applyFont="1"/>
    <xf numFmtId="0" fontId="11" fillId="0" borderId="30" xfId="4" applyFont="1" applyBorder="1"/>
    <xf numFmtId="0" fontId="14" fillId="0" borderId="0" xfId="4" applyFont="1" applyAlignment="1">
      <alignment horizontal="left" vertical="center" wrapText="1"/>
    </xf>
    <xf numFmtId="0" fontId="11" fillId="0" borderId="0" xfId="4" applyFont="1" applyAlignment="1">
      <alignment horizontal="left" vertical="center" wrapText="1"/>
    </xf>
    <xf numFmtId="0" fontId="11" fillId="0" borderId="0" xfId="4" quotePrefix="1"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top" wrapText="1"/>
    </xf>
    <xf numFmtId="0" fontId="16" fillId="0" borderId="0" xfId="5" applyFont="1" applyAlignment="1">
      <alignment horizontal="left" vertical="top" wrapText="1" readingOrder="1"/>
    </xf>
    <xf numFmtId="0" fontId="21" fillId="2" borderId="0" xfId="0" applyFont="1" applyFill="1"/>
    <xf numFmtId="1" fontId="21" fillId="2" borderId="0" xfId="0" applyNumberFormat="1" applyFont="1" applyFill="1" applyAlignment="1">
      <alignment horizontal="center" vertical="center"/>
    </xf>
    <xf numFmtId="0" fontId="21" fillId="2" borderId="0" xfId="0" applyFont="1" applyFill="1" applyAlignment="1">
      <alignment horizontal="justify" vertical="center" wrapText="1"/>
    </xf>
    <xf numFmtId="0" fontId="16" fillId="2" borderId="12" xfId="0" applyFont="1" applyFill="1" applyBorder="1" applyAlignment="1">
      <alignment vertical="center"/>
    </xf>
    <xf numFmtId="0" fontId="23" fillId="2" borderId="0" xfId="2" applyFont="1" applyFill="1" applyAlignment="1" applyProtection="1">
      <alignment horizontal="center" vertical="center"/>
    </xf>
    <xf numFmtId="0" fontId="24" fillId="2" borderId="0" xfId="0" applyFont="1" applyFill="1" applyAlignment="1">
      <alignment horizontal="center" vertical="center"/>
    </xf>
    <xf numFmtId="0" fontId="24" fillId="0" borderId="0" xfId="0" applyFont="1" applyAlignment="1" applyProtection="1">
      <alignment vertical="center" wrapText="1"/>
      <protection locked="0"/>
    </xf>
    <xf numFmtId="0" fontId="21" fillId="0" borderId="0" xfId="0" applyFont="1"/>
    <xf numFmtId="0" fontId="21" fillId="0" borderId="10" xfId="0" applyFont="1" applyBorder="1" applyAlignment="1">
      <alignment horizontal="left" vertical="center" wrapText="1"/>
    </xf>
    <xf numFmtId="0" fontId="21" fillId="0" borderId="27"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vertical="center"/>
    </xf>
    <xf numFmtId="0" fontId="28" fillId="12" borderId="28" xfId="0" applyFont="1" applyFill="1" applyBorder="1" applyAlignment="1">
      <alignment horizontal="center" vertical="center" wrapText="1"/>
    </xf>
    <xf numFmtId="0" fontId="28" fillId="12" borderId="29" xfId="0" applyFont="1" applyFill="1" applyBorder="1" applyAlignment="1">
      <alignment horizontal="center" vertical="center" wrapText="1"/>
    </xf>
    <xf numFmtId="0" fontId="0" fillId="2" borderId="52" xfId="0" applyFill="1" applyBorder="1"/>
    <xf numFmtId="0" fontId="0" fillId="2" borderId="53" xfId="0" applyFill="1" applyBorder="1"/>
    <xf numFmtId="0" fontId="0" fillId="2" borderId="54" xfId="0" applyFill="1" applyBorder="1"/>
    <xf numFmtId="0" fontId="0" fillId="2" borderId="55" xfId="0" applyFill="1" applyBorder="1"/>
    <xf numFmtId="0" fontId="0" fillId="2" borderId="0" xfId="0" applyFill="1"/>
    <xf numFmtId="0" fontId="0" fillId="2" borderId="56" xfId="0" applyFill="1" applyBorder="1"/>
    <xf numFmtId="0" fontId="7" fillId="2" borderId="30" xfId="0" applyFont="1" applyFill="1" applyBorder="1" applyAlignment="1">
      <alignment horizontal="center" vertical="center"/>
    </xf>
    <xf numFmtId="0" fontId="7" fillId="2" borderId="56" xfId="0" applyFont="1" applyFill="1" applyBorder="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vertical="center"/>
    </xf>
    <xf numFmtId="0" fontId="9" fillId="2" borderId="0" xfId="0" applyFont="1" applyFill="1"/>
    <xf numFmtId="0" fontId="0" fillId="2" borderId="57" xfId="0" applyFill="1" applyBorder="1"/>
    <xf numFmtId="0" fontId="0" fillId="2" borderId="58" xfId="0" applyFill="1" applyBorder="1"/>
    <xf numFmtId="0" fontId="0" fillId="2" borderId="59" xfId="0" applyFill="1" applyBorder="1"/>
    <xf numFmtId="0" fontId="1" fillId="2" borderId="0" xfId="0" applyFont="1" applyFill="1" applyAlignment="1">
      <alignment wrapText="1"/>
    </xf>
    <xf numFmtId="0" fontId="18" fillId="2" borderId="12" xfId="0" applyFont="1" applyFill="1" applyBorder="1" applyAlignment="1">
      <alignment vertical="center" wrapText="1"/>
    </xf>
    <xf numFmtId="0" fontId="25" fillId="2" borderId="0" xfId="0" applyFont="1" applyFill="1"/>
    <xf numFmtId="0" fontId="0" fillId="0" borderId="1" xfId="0" applyBorder="1"/>
    <xf numFmtId="0" fontId="7" fillId="0" borderId="70" xfId="0" applyFont="1" applyBorder="1" applyAlignment="1">
      <alignment vertical="center"/>
    </xf>
    <xf numFmtId="0" fontId="0" fillId="0" borderId="70" xfId="0" applyBorder="1"/>
    <xf numFmtId="9" fontId="7" fillId="0" borderId="0" xfId="0" applyNumberFormat="1" applyFont="1" applyAlignment="1">
      <alignment vertical="center"/>
    </xf>
    <xf numFmtId="0" fontId="34" fillId="2" borderId="0" xfId="0" applyFont="1" applyFill="1" applyAlignment="1">
      <alignment horizontal="center" vertical="center" wrapText="1"/>
    </xf>
    <xf numFmtId="0" fontId="25" fillId="2" borderId="0" xfId="0" applyFont="1" applyFill="1" applyAlignment="1">
      <alignment vertical="center"/>
    </xf>
    <xf numFmtId="0" fontId="21" fillId="2" borderId="0" xfId="0" applyFont="1" applyFill="1" applyAlignment="1">
      <alignment vertical="center"/>
    </xf>
    <xf numFmtId="0" fontId="34" fillId="2" borderId="0" xfId="0" applyFont="1" applyFill="1"/>
    <xf numFmtId="0" fontId="33" fillId="2" borderId="0" xfId="0" applyFont="1" applyFill="1" applyAlignment="1">
      <alignment wrapText="1"/>
    </xf>
    <xf numFmtId="0" fontId="7" fillId="0" borderId="0" xfId="0" applyFont="1" applyAlignment="1">
      <alignment horizontal="left" vertical="center"/>
    </xf>
    <xf numFmtId="0" fontId="7" fillId="0" borderId="0" xfId="0" applyFont="1" applyAlignment="1">
      <alignment vertical="center"/>
    </xf>
    <xf numFmtId="0" fontId="0" fillId="0" borderId="77" xfId="0" applyBorder="1"/>
    <xf numFmtId="0" fontId="0" fillId="0" borderId="98" xfId="0" applyBorder="1"/>
    <xf numFmtId="0" fontId="6" fillId="17" borderId="46" xfId="0" applyFont="1" applyFill="1" applyBorder="1" applyAlignment="1">
      <alignment horizontal="center" vertical="center" wrapText="1"/>
    </xf>
    <xf numFmtId="0" fontId="0" fillId="0" borderId="1" xfId="0" applyBorder="1" applyAlignment="1">
      <alignment horizontal="left"/>
    </xf>
    <xf numFmtId="0" fontId="36" fillId="2" borderId="0" xfId="0" applyFont="1" applyFill="1" applyAlignment="1">
      <alignment horizontal="center" vertical="center"/>
    </xf>
    <xf numFmtId="0" fontId="35" fillId="2" borderId="0" xfId="0" applyFont="1" applyFill="1" applyAlignment="1">
      <alignment horizontal="center" vertical="center"/>
    </xf>
    <xf numFmtId="0" fontId="11" fillId="0" borderId="0" xfId="4" applyFont="1" applyAlignment="1">
      <alignment vertical="top" wrapText="1"/>
    </xf>
    <xf numFmtId="0" fontId="11" fillId="0" borderId="108" xfId="4" applyFont="1" applyBorder="1"/>
    <xf numFmtId="0" fontId="11" fillId="0" borderId="109" xfId="4" applyFont="1" applyBorder="1"/>
    <xf numFmtId="0" fontId="11" fillId="0" borderId="110" xfId="4" applyFont="1" applyBorder="1"/>
    <xf numFmtId="0" fontId="11" fillId="0" borderId="111" xfId="4" applyFont="1" applyBorder="1"/>
    <xf numFmtId="0" fontId="11" fillId="0" borderId="108" xfId="4" applyFont="1" applyBorder="1" applyAlignment="1">
      <alignment vertical="top" wrapText="1"/>
    </xf>
    <xf numFmtId="0" fontId="11" fillId="0" borderId="109" xfId="4" applyFont="1" applyBorder="1" applyAlignment="1">
      <alignment vertical="top" wrapText="1"/>
    </xf>
    <xf numFmtId="0" fontId="11" fillId="0" borderId="112" xfId="4" applyFont="1" applyBorder="1"/>
    <xf numFmtId="0" fontId="11" fillId="0" borderId="113" xfId="4" applyFont="1" applyBorder="1"/>
    <xf numFmtId="0" fontId="11" fillId="0" borderId="114" xfId="4" applyFont="1" applyBorder="1"/>
    <xf numFmtId="0" fontId="24" fillId="3" borderId="0" xfId="0" applyFont="1" applyFill="1" applyAlignment="1">
      <alignment horizontal="center" vertical="center" wrapText="1"/>
    </xf>
    <xf numFmtId="2" fontId="25" fillId="2" borderId="0" xfId="0" applyNumberFormat="1" applyFont="1" applyFill="1"/>
    <xf numFmtId="0" fontId="25" fillId="0" borderId="0" xfId="0" applyFont="1"/>
    <xf numFmtId="2" fontId="25" fillId="0" borderId="0" xfId="0" applyNumberFormat="1" applyFont="1"/>
    <xf numFmtId="167" fontId="25" fillId="0" borderId="0" xfId="0" applyNumberFormat="1" applyFont="1"/>
    <xf numFmtId="0" fontId="19" fillId="0" borderId="13" xfId="0" applyFont="1" applyBorder="1" applyAlignment="1">
      <alignment horizontal="left" vertical="center" wrapText="1"/>
    </xf>
    <xf numFmtId="0" fontId="22" fillId="0" borderId="8" xfId="0" applyFont="1" applyBorder="1" applyAlignment="1">
      <alignment horizontal="center" vertical="center" wrapText="1"/>
    </xf>
    <xf numFmtId="0" fontId="15" fillId="0" borderId="26" xfId="0" applyFont="1" applyBorder="1" applyAlignment="1">
      <alignment horizontal="center" vertical="center" wrapText="1"/>
    </xf>
    <xf numFmtId="0" fontId="22"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38" fillId="16" borderId="1" xfId="3" applyFont="1" applyFill="1" applyBorder="1" applyAlignment="1" applyProtection="1">
      <alignment horizontal="center" vertical="center" wrapText="1"/>
      <protection locked="0"/>
    </xf>
    <xf numFmtId="0" fontId="38" fillId="15" borderId="1" xfId="3" applyFont="1" applyFill="1" applyBorder="1" applyAlignment="1" applyProtection="1">
      <alignment horizontal="center" vertical="center" wrapText="1"/>
      <protection locked="0"/>
    </xf>
    <xf numFmtId="0" fontId="38" fillId="14" borderId="1" xfId="3" applyFont="1" applyFill="1" applyBorder="1" applyAlignment="1" applyProtection="1">
      <alignment horizontal="center" vertical="center" wrapText="1"/>
      <protection locked="0"/>
    </xf>
    <xf numFmtId="0" fontId="38" fillId="13" borderId="1" xfId="3" applyFont="1" applyFill="1" applyBorder="1" applyAlignment="1" applyProtection="1">
      <alignment horizontal="center" vertical="center" wrapText="1"/>
      <protection locked="0"/>
    </xf>
    <xf numFmtId="0" fontId="19" fillId="2" borderId="0" xfId="0" applyFont="1" applyFill="1"/>
    <xf numFmtId="0" fontId="6" fillId="17" borderId="86"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0" xfId="0" applyFont="1" applyFill="1" applyAlignment="1">
      <alignment horizontal="center" vertical="center" wrapText="1"/>
    </xf>
    <xf numFmtId="0" fontId="35" fillId="17" borderId="46" xfId="0" applyFont="1" applyFill="1" applyBorder="1" applyAlignment="1">
      <alignment horizontal="center" vertical="center" wrapText="1"/>
    </xf>
    <xf numFmtId="0" fontId="44" fillId="0" borderId="0" xfId="0" applyFont="1" applyAlignment="1">
      <alignment horizontal="center" wrapText="1"/>
    </xf>
    <xf numFmtId="0" fontId="35" fillId="6"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40" fillId="3" borderId="1" xfId="0" applyFont="1" applyFill="1" applyBorder="1" applyAlignment="1">
      <alignment horizontal="center" vertical="center"/>
    </xf>
    <xf numFmtId="2" fontId="45" fillId="2" borderId="0" xfId="0" applyNumberFormat="1" applyFont="1" applyFill="1"/>
    <xf numFmtId="2" fontId="45" fillId="0" borderId="0" xfId="0" applyNumberFormat="1" applyFont="1"/>
    <xf numFmtId="0" fontId="45" fillId="2" borderId="0" xfId="0" applyFont="1" applyFill="1"/>
    <xf numFmtId="0" fontId="22" fillId="2" borderId="94"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92" xfId="0" applyFont="1" applyFill="1" applyBorder="1" applyAlignment="1" applyProtection="1">
      <alignment horizontal="center" vertical="center"/>
      <protection locked="0"/>
    </xf>
    <xf numFmtId="9" fontId="42" fillId="3" borderId="86" xfId="0" applyNumberFormat="1" applyFont="1" applyFill="1" applyBorder="1" applyAlignment="1" applyProtection="1">
      <alignment horizontal="center" vertical="center"/>
      <protection hidden="1"/>
    </xf>
    <xf numFmtId="9" fontId="37" fillId="16" borderId="1" xfId="0" applyNumberFormat="1"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9" fontId="37" fillId="16" borderId="1" xfId="0" applyNumberFormat="1" applyFont="1" applyFill="1" applyBorder="1" applyAlignment="1" applyProtection="1">
      <alignment horizontal="center" vertical="center"/>
      <protection locked="0"/>
    </xf>
    <xf numFmtId="0" fontId="15" fillId="0" borderId="0" xfId="3" applyFont="1" applyAlignment="1" applyProtection="1">
      <alignment vertical="center"/>
      <protection hidden="1"/>
    </xf>
    <xf numFmtId="0" fontId="19" fillId="0" borderId="0" xfId="3" applyFont="1" applyAlignment="1" applyProtection="1">
      <alignment vertical="center" wrapText="1"/>
      <protection hidden="1"/>
    </xf>
    <xf numFmtId="0" fontId="0" fillId="0" borderId="0" xfId="0" applyProtection="1">
      <protection hidden="1"/>
    </xf>
    <xf numFmtId="0" fontId="15" fillId="0" borderId="0" xfId="3" applyFont="1" applyAlignment="1" applyProtection="1">
      <alignment vertical="center" wrapText="1"/>
      <protection hidden="1"/>
    </xf>
    <xf numFmtId="0" fontId="31" fillId="0" borderId="0" xfId="0" applyFont="1" applyProtection="1">
      <protection hidden="1"/>
    </xf>
    <xf numFmtId="0" fontId="11" fillId="0" borderId="108" xfId="4" applyFont="1" applyBorder="1" applyAlignment="1">
      <alignment horizontal="left" vertical="top"/>
    </xf>
    <xf numFmtId="0" fontId="11" fillId="0" borderId="109" xfId="4" applyFont="1" applyBorder="1" applyAlignment="1">
      <alignment horizontal="left" vertical="top"/>
    </xf>
    <xf numFmtId="0" fontId="15" fillId="10" borderId="1" xfId="3" applyFont="1" applyFill="1" applyBorder="1" applyAlignment="1" applyProtection="1">
      <alignment horizontal="center" vertical="center" wrapText="1"/>
      <protection locked="0"/>
    </xf>
    <xf numFmtId="0" fontId="21" fillId="2" borderId="0" xfId="0" applyFont="1" applyFill="1" applyAlignment="1">
      <alignment horizontal="center"/>
    </xf>
    <xf numFmtId="164" fontId="21" fillId="2" borderId="0" xfId="0" applyNumberFormat="1" applyFont="1" applyFill="1" applyAlignment="1">
      <alignment horizont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2" borderId="12"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left" vertical="top" wrapText="1"/>
      <protection locked="0"/>
    </xf>
    <xf numFmtId="0" fontId="22" fillId="2" borderId="12"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7" fillId="0" borderId="70" xfId="0" applyFont="1" applyBorder="1" applyAlignment="1" applyProtection="1">
      <alignment horizontal="center" vertical="center"/>
      <protection locked="0"/>
    </xf>
    <xf numFmtId="0" fontId="22" fillId="2" borderId="130" xfId="0" applyFont="1" applyFill="1" applyBorder="1" applyAlignment="1" applyProtection="1">
      <alignment horizontal="center" vertical="center"/>
      <protection locked="0"/>
    </xf>
    <xf numFmtId="0" fontId="21" fillId="2" borderId="129" xfId="0" applyFont="1" applyFill="1" applyBorder="1"/>
    <xf numFmtId="0" fontId="21" fillId="2" borderId="21"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2" fillId="2" borderId="17"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center" vertical="center" wrapText="1"/>
      <protection hidden="1"/>
    </xf>
    <xf numFmtId="0" fontId="41" fillId="6" borderId="0" xfId="0" applyFont="1" applyFill="1" applyAlignment="1">
      <alignment horizontal="center" vertical="center"/>
    </xf>
    <xf numFmtId="0" fontId="25" fillId="2" borderId="129" xfId="0" applyFont="1" applyFill="1" applyBorder="1"/>
    <xf numFmtId="0" fontId="21" fillId="2" borderId="0" xfId="0" applyFont="1" applyFill="1" applyAlignment="1" applyProtection="1">
      <alignment horizontal="center" vertical="center" wrapText="1"/>
      <protection hidden="1"/>
    </xf>
    <xf numFmtId="0" fontId="21" fillId="2" borderId="0" xfId="0" applyFont="1" applyFill="1" applyAlignment="1">
      <alignment horizontal="left"/>
    </xf>
    <xf numFmtId="0" fontId="21" fillId="2" borderId="12"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22" fillId="2" borderId="0" xfId="0" applyFont="1" applyFill="1"/>
    <xf numFmtId="0" fontId="51" fillId="2" borderId="12" xfId="0" applyFont="1" applyFill="1" applyBorder="1" applyAlignment="1" applyProtection="1">
      <alignment horizontal="left" vertical="center" wrapText="1"/>
      <protection locked="0"/>
    </xf>
    <xf numFmtId="0" fontId="21" fillId="2" borderId="17" xfId="0" applyFont="1" applyFill="1" applyBorder="1" applyAlignment="1" applyProtection="1">
      <alignment horizontal="left" vertical="center" wrapText="1"/>
      <protection locked="0"/>
    </xf>
    <xf numFmtId="0" fontId="21" fillId="2" borderId="74" xfId="0" applyFont="1" applyFill="1" applyBorder="1" applyAlignment="1" applyProtection="1">
      <alignment horizontal="center" vertical="center"/>
      <protection locked="0"/>
    </xf>
    <xf numFmtId="0" fontId="21" fillId="2" borderId="75" xfId="0" applyFont="1" applyFill="1" applyBorder="1" applyAlignment="1" applyProtection="1">
      <alignment horizontal="center" vertical="center"/>
      <protection locked="0"/>
    </xf>
    <xf numFmtId="0" fontId="21" fillId="2" borderId="17" xfId="0" applyFont="1" applyFill="1" applyBorder="1" applyAlignment="1" applyProtection="1">
      <alignment horizontal="left" vertical="top" wrapText="1"/>
      <protection locked="0"/>
    </xf>
    <xf numFmtId="0" fontId="21" fillId="0" borderId="1" xfId="0" applyFont="1" applyBorder="1" applyAlignment="1">
      <alignment horizontal="left" vertical="center"/>
    </xf>
    <xf numFmtId="0" fontId="21" fillId="0" borderId="93" xfId="0" applyFont="1" applyBorder="1" applyAlignment="1" applyProtection="1">
      <alignment horizontal="left" vertical="center" wrapText="1"/>
      <protection locked="0"/>
    </xf>
    <xf numFmtId="0" fontId="21" fillId="2" borderId="93" xfId="0" applyFont="1" applyFill="1" applyBorder="1" applyAlignment="1" applyProtection="1">
      <alignment horizontal="left" vertical="center" wrapText="1"/>
      <protection locked="0"/>
    </xf>
    <xf numFmtId="0" fontId="21" fillId="2" borderId="92" xfId="0" applyFont="1" applyFill="1" applyBorder="1" applyAlignment="1" applyProtection="1">
      <alignment horizontal="left" vertical="top" wrapText="1"/>
      <protection locked="0"/>
    </xf>
    <xf numFmtId="0" fontId="21" fillId="2" borderId="73"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center" vertical="top" wrapText="1"/>
      <protection locked="0"/>
    </xf>
    <xf numFmtId="0" fontId="21" fillId="2" borderId="20" xfId="0" applyFont="1" applyFill="1" applyBorder="1" applyAlignment="1" applyProtection="1">
      <alignment horizontal="center" vertical="center" wrapText="1"/>
      <protection locked="0"/>
    </xf>
    <xf numFmtId="0" fontId="21" fillId="2" borderId="21"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top" wrapText="1"/>
      <protection locked="0"/>
    </xf>
    <xf numFmtId="0" fontId="21" fillId="0" borderId="0" xfId="0" applyFont="1" applyAlignment="1">
      <alignment vertical="top"/>
    </xf>
    <xf numFmtId="0" fontId="21" fillId="2" borderId="18" xfId="0" applyFont="1" applyFill="1" applyBorder="1" applyAlignment="1" applyProtection="1">
      <alignment horizontal="center" vertical="center" wrapText="1"/>
      <protection locked="0"/>
    </xf>
    <xf numFmtId="0" fontId="21" fillId="2" borderId="94" xfId="0" applyFont="1" applyFill="1" applyBorder="1" applyAlignment="1" applyProtection="1">
      <alignment horizontal="left" vertical="center" wrapText="1"/>
      <protection locked="0"/>
    </xf>
    <xf numFmtId="0" fontId="21" fillId="2" borderId="130"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top"/>
      <protection locked="0"/>
    </xf>
    <xf numFmtId="0" fontId="21" fillId="2" borderId="92" xfId="0" applyFont="1" applyFill="1" applyBorder="1" applyAlignment="1" applyProtection="1">
      <alignment horizontal="left" vertical="center" wrapText="1"/>
      <protection locked="0"/>
    </xf>
    <xf numFmtId="9" fontId="7" fillId="14" borderId="1" xfId="0" applyNumberFormat="1"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hidden="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2" borderId="2" xfId="0" applyFont="1" applyFill="1" applyBorder="1" applyAlignment="1" applyProtection="1">
      <alignment horizontal="center" vertical="center" wrapText="1"/>
      <protection hidden="1"/>
    </xf>
    <xf numFmtId="0" fontId="21" fillId="2" borderId="21"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21" fillId="2" borderId="12"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21" fillId="0" borderId="1" xfId="0" applyFont="1" applyBorder="1" applyAlignment="1">
      <alignment vertical="top"/>
    </xf>
    <xf numFmtId="0" fontId="21" fillId="0" borderId="2" xfId="0" applyFont="1" applyBorder="1" applyAlignment="1">
      <alignment horizontal="left" vertical="center"/>
    </xf>
    <xf numFmtId="0" fontId="21" fillId="2" borderId="1" xfId="0" applyFont="1" applyFill="1" applyBorder="1" applyAlignment="1">
      <alignment vertical="top"/>
    </xf>
    <xf numFmtId="0" fontId="21" fillId="2" borderId="1" xfId="0" applyFont="1" applyFill="1" applyBorder="1"/>
    <xf numFmtId="0" fontId="21" fillId="2" borderId="1" xfId="0" applyFont="1" applyFill="1" applyBorder="1" applyAlignment="1" applyProtection="1">
      <alignment horizontal="center" vertical="center"/>
      <protection locked="0"/>
    </xf>
    <xf numFmtId="0" fontId="50" fillId="2" borderId="118" xfId="0" applyFont="1" applyFill="1" applyBorder="1" applyAlignment="1" applyProtection="1">
      <alignment horizontal="left" vertical="center" wrapText="1"/>
      <protection locked="0"/>
    </xf>
    <xf numFmtId="0" fontId="21" fillId="0" borderId="0" xfId="0" applyFont="1" applyAlignment="1">
      <alignment horizontal="left" vertical="center" wrapText="1"/>
    </xf>
    <xf numFmtId="0" fontId="22" fillId="2" borderId="138" xfId="0" applyFont="1" applyFill="1" applyBorder="1" applyAlignment="1" applyProtection="1">
      <alignment horizontal="center" vertical="center"/>
      <protection locked="0"/>
    </xf>
    <xf numFmtId="0" fontId="21" fillId="2" borderId="138" xfId="0" applyFont="1" applyFill="1" applyBorder="1" applyAlignment="1" applyProtection="1">
      <alignment horizontal="left" vertical="center"/>
      <protection locked="0"/>
    </xf>
    <xf numFmtId="0" fontId="21" fillId="2" borderId="94" xfId="0" applyFont="1" applyFill="1" applyBorder="1" applyAlignment="1" applyProtection="1">
      <alignment horizontal="left" vertical="center"/>
      <protection locked="0"/>
    </xf>
    <xf numFmtId="0" fontId="21" fillId="2" borderId="1" xfId="0" applyFont="1" applyFill="1" applyBorder="1" applyAlignment="1" applyProtection="1">
      <alignment horizontal="left" vertical="center" wrapText="1"/>
      <protection locked="0"/>
    </xf>
    <xf numFmtId="2" fontId="45" fillId="2" borderId="0" xfId="0" applyNumberFormat="1" applyFont="1" applyFill="1" applyAlignment="1">
      <alignment vertical="center" wrapText="1"/>
    </xf>
    <xf numFmtId="0" fontId="21" fillId="0" borderId="14" xfId="0" applyFont="1" applyBorder="1" applyAlignment="1">
      <alignment vertical="top" wrapText="1"/>
    </xf>
    <xf numFmtId="0" fontId="21" fillId="0" borderId="15" xfId="0" applyFont="1" applyBorder="1" applyAlignment="1">
      <alignment vertical="top" wrapText="1"/>
    </xf>
    <xf numFmtId="0" fontId="21" fillId="2" borderId="12"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21" fillId="2" borderId="1" xfId="0" applyFont="1" applyFill="1" applyBorder="1" applyAlignment="1" applyProtection="1">
      <alignment vertical="center" wrapText="1"/>
      <protection hidden="1"/>
    </xf>
    <xf numFmtId="0" fontId="25" fillId="2" borderId="0" xfId="0" applyFont="1" applyFill="1" applyAlignment="1" applyProtection="1">
      <alignment vertical="center" wrapText="1"/>
      <protection hidden="1"/>
    </xf>
    <xf numFmtId="2" fontId="25" fillId="2" borderId="0" xfId="0" applyNumberFormat="1" applyFont="1" applyFill="1" applyAlignment="1" applyProtection="1">
      <alignment vertical="center" wrapText="1"/>
      <protection hidden="1"/>
    </xf>
    <xf numFmtId="0" fontId="21" fillId="0" borderId="19" xfId="0" applyFont="1" applyBorder="1" applyAlignment="1">
      <alignment vertical="top" wrapText="1"/>
    </xf>
    <xf numFmtId="0" fontId="21" fillId="0" borderId="19" xfId="0" applyFont="1" applyBorder="1" applyAlignment="1">
      <alignment vertical="center" wrapText="1"/>
    </xf>
    <xf numFmtId="0" fontId="21" fillId="2" borderId="94" xfId="0" applyFont="1" applyFill="1" applyBorder="1" applyAlignment="1" applyProtection="1">
      <alignment vertical="center" wrapText="1"/>
      <protection locked="0"/>
    </xf>
    <xf numFmtId="0" fontId="21" fillId="2" borderId="94" xfId="0" applyFont="1" applyFill="1" applyBorder="1" applyAlignment="1" applyProtection="1">
      <alignment vertical="center"/>
      <protection locked="0"/>
    </xf>
    <xf numFmtId="0" fontId="21" fillId="2" borderId="3" xfId="0" applyFont="1" applyFill="1" applyBorder="1" applyAlignment="1" applyProtection="1">
      <alignment vertical="center" wrapText="1"/>
      <protection hidden="1"/>
    </xf>
    <xf numFmtId="0" fontId="21" fillId="0" borderId="1" xfId="0" applyFont="1" applyBorder="1" applyAlignment="1">
      <alignment vertical="top" wrapText="1"/>
    </xf>
    <xf numFmtId="0" fontId="21" fillId="0" borderId="1" xfId="0" applyFont="1" applyBorder="1" applyAlignment="1">
      <alignment vertical="center" wrapText="1"/>
    </xf>
    <xf numFmtId="0" fontId="21" fillId="2" borderId="1" xfId="0" applyFont="1" applyFill="1" applyBorder="1" applyAlignment="1" applyProtection="1">
      <alignment vertical="center"/>
      <protection locked="0"/>
    </xf>
    <xf numFmtId="0" fontId="25" fillId="2" borderId="1" xfId="0" applyFont="1" applyFill="1" applyBorder="1" applyAlignment="1" applyProtection="1">
      <alignment vertical="center" wrapText="1"/>
      <protection hidden="1"/>
    </xf>
    <xf numFmtId="2" fontId="25" fillId="2" borderId="1" xfId="0" applyNumberFormat="1" applyFont="1" applyFill="1" applyBorder="1" applyAlignment="1" applyProtection="1">
      <alignment vertical="center" wrapText="1"/>
      <protection hidden="1"/>
    </xf>
    <xf numFmtId="2" fontId="45" fillId="2" borderId="1" xfId="0" applyNumberFormat="1" applyFont="1" applyFill="1" applyBorder="1" applyAlignment="1">
      <alignment vertical="center" wrapText="1"/>
    </xf>
    <xf numFmtId="0" fontId="22" fillId="2" borderId="144" xfId="0" applyFont="1" applyFill="1" applyBorder="1" applyAlignment="1" applyProtection="1">
      <alignment horizontal="center" vertical="center"/>
      <protection locked="0"/>
    </xf>
    <xf numFmtId="0" fontId="21" fillId="2" borderId="144" xfId="0" applyFont="1" applyFill="1" applyBorder="1" applyAlignment="1" applyProtection="1">
      <alignment horizontal="left" vertical="center" wrapText="1"/>
      <protection locked="0"/>
    </xf>
    <xf numFmtId="0" fontId="21" fillId="2" borderId="143" xfId="0" applyFont="1" applyFill="1" applyBorder="1"/>
    <xf numFmtId="0" fontId="21" fillId="2" borderId="141"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17" xfId="0" applyFont="1" applyFill="1" applyBorder="1" applyAlignment="1" applyProtection="1">
      <alignment vertical="center" wrapText="1"/>
      <protection locked="0"/>
    </xf>
    <xf numFmtId="0" fontId="21" fillId="2" borderId="18" xfId="0" applyFont="1" applyFill="1" applyBorder="1" applyAlignment="1" applyProtection="1">
      <alignment horizontal="center" vertical="center"/>
      <protection locked="0"/>
    </xf>
    <xf numFmtId="0" fontId="21" fillId="2" borderId="94" xfId="0" applyFont="1" applyFill="1" applyBorder="1" applyAlignment="1" applyProtection="1">
      <alignment horizontal="center" vertical="center"/>
      <protection locked="0"/>
    </xf>
    <xf numFmtId="0" fontId="21" fillId="2" borderId="12" xfId="0" applyFont="1" applyFill="1" applyBorder="1" applyAlignment="1" applyProtection="1">
      <alignment horizontal="left" wrapText="1"/>
      <protection locked="0"/>
    </xf>
    <xf numFmtId="0" fontId="21" fillId="2" borderId="1" xfId="0" applyFont="1" applyFill="1" applyBorder="1" applyAlignment="1" applyProtection="1">
      <alignment vertical="center" wrapText="1"/>
      <protection locked="0"/>
    </xf>
    <xf numFmtId="0" fontId="21" fillId="2" borderId="12" xfId="0" applyFont="1" applyFill="1" applyBorder="1" applyAlignment="1" applyProtection="1">
      <alignment horizontal="center" vertical="center" wrapText="1"/>
      <protection locked="0"/>
    </xf>
    <xf numFmtId="0" fontId="21" fillId="2" borderId="94" xfId="0" applyFont="1" applyFill="1" applyBorder="1" applyAlignment="1" applyProtection="1">
      <alignment horizontal="left" vertical="top" wrapText="1"/>
      <protection locked="0"/>
    </xf>
    <xf numFmtId="0" fontId="59" fillId="2" borderId="0" xfId="0" applyFont="1" applyFill="1"/>
    <xf numFmtId="0" fontId="57" fillId="2" borderId="0" xfId="0" applyFont="1" applyFill="1" applyAlignment="1">
      <alignment vertical="center"/>
    </xf>
    <xf numFmtId="0" fontId="50" fillId="2" borderId="0" xfId="0" applyFont="1" applyFill="1" applyAlignment="1">
      <alignment vertical="center"/>
    </xf>
    <xf numFmtId="0" fontId="22" fillId="0" borderId="98" xfId="0" applyFont="1" applyBorder="1" applyAlignment="1" applyProtection="1">
      <alignment vertical="top" wrapText="1"/>
      <protection locked="0"/>
    </xf>
    <xf numFmtId="0" fontId="22" fillId="0" borderId="98" xfId="0" applyFont="1" applyBorder="1" applyAlignment="1" applyProtection="1">
      <alignment horizontal="left" vertical="top" wrapText="1"/>
      <protection locked="0"/>
    </xf>
    <xf numFmtId="0" fontId="22" fillId="0" borderId="99" xfId="0" applyFont="1" applyBorder="1" applyAlignment="1" applyProtection="1">
      <alignment horizontal="left" vertical="top" wrapText="1"/>
      <protection locked="0"/>
    </xf>
    <xf numFmtId="0" fontId="48" fillId="2" borderId="0" xfId="0" applyFont="1" applyFill="1" applyAlignment="1">
      <alignment horizontal="justify" vertical="top" wrapText="1"/>
    </xf>
    <xf numFmtId="0" fontId="48" fillId="2" borderId="1" xfId="0" applyFont="1" applyFill="1" applyBorder="1" applyAlignment="1" applyProtection="1">
      <alignment horizontal="left" vertical="center" wrapText="1"/>
      <protection hidden="1"/>
    </xf>
    <xf numFmtId="0" fontId="21" fillId="6" borderId="1" xfId="0" applyFont="1" applyFill="1" applyBorder="1" applyAlignment="1">
      <alignment horizontal="center" vertical="center" textRotation="90" wrapText="1"/>
    </xf>
    <xf numFmtId="0" fontId="48" fillId="6" borderId="1" xfId="0" applyFont="1" applyFill="1" applyBorder="1" applyAlignment="1">
      <alignment horizontal="center" vertical="center" textRotation="90"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1" xfId="0" applyFont="1" applyBorder="1" applyAlignment="1" applyProtection="1">
      <alignment horizontal="center" vertical="center" wrapText="1"/>
      <protection hidden="1"/>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pplyProtection="1">
      <alignment horizontal="center" vertical="center" wrapText="1"/>
      <protection hidden="1"/>
    </xf>
    <xf numFmtId="0" fontId="21" fillId="2" borderId="97"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wrapText="1"/>
      <protection locked="0"/>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6" borderId="1" xfId="0" applyFont="1" applyFill="1" applyBorder="1" applyAlignment="1" applyProtection="1">
      <alignment horizontal="center" vertical="center" textRotation="90" wrapText="1"/>
      <protection hidden="1"/>
    </xf>
    <xf numFmtId="0" fontId="58" fillId="2" borderId="21" xfId="0" applyFont="1" applyFill="1" applyBorder="1" applyAlignment="1" applyProtection="1">
      <alignment horizontal="center" vertical="center"/>
      <protection locked="0"/>
    </xf>
    <xf numFmtId="0" fontId="21" fillId="2" borderId="138" xfId="0" applyFont="1" applyFill="1" applyBorder="1" applyAlignment="1" applyProtection="1">
      <alignment horizontal="center" vertical="center"/>
      <protection locked="0"/>
    </xf>
    <xf numFmtId="0" fontId="21" fillId="2" borderId="1" xfId="0" applyFont="1" applyFill="1" applyBorder="1" applyAlignment="1" applyProtection="1">
      <alignment horizontal="left" vertical="center" wrapText="1"/>
      <protection hidden="1"/>
    </xf>
    <xf numFmtId="0" fontId="21" fillId="2" borderId="1" xfId="0" applyFont="1" applyFill="1" applyBorder="1" applyAlignment="1" applyProtection="1">
      <alignment horizontal="left" wrapText="1"/>
      <protection hidden="1"/>
    </xf>
    <xf numFmtId="0" fontId="21" fillId="2" borderId="141" xfId="0" applyFont="1" applyFill="1" applyBorder="1" applyAlignment="1" applyProtection="1">
      <alignment horizontal="center" vertical="center"/>
      <protection locked="0"/>
    </xf>
    <xf numFmtId="0" fontId="21" fillId="2" borderId="130" xfId="0" applyFont="1" applyFill="1" applyBorder="1" applyAlignment="1" applyProtection="1">
      <alignment horizontal="center" vertical="center"/>
      <protection locked="0"/>
    </xf>
    <xf numFmtId="0" fontId="60" fillId="2" borderId="55" xfId="0" applyFont="1" applyFill="1" applyBorder="1"/>
    <xf numFmtId="49" fontId="60" fillId="2" borderId="45" xfId="0" applyNumberFormat="1" applyFont="1" applyFill="1" applyBorder="1" applyAlignment="1" applyProtection="1">
      <alignment horizontal="center" vertical="center" wrapText="1"/>
      <protection locked="0"/>
    </xf>
    <xf numFmtId="49" fontId="60" fillId="2" borderId="0" xfId="0" applyNumberFormat="1" applyFont="1" applyFill="1" applyAlignment="1">
      <alignment horizontal="left" vertical="top" wrapText="1"/>
    </xf>
    <xf numFmtId="0" fontId="60" fillId="2" borderId="56" xfId="0" applyFont="1" applyFill="1" applyBorder="1"/>
    <xf numFmtId="0" fontId="60" fillId="2" borderId="0" xfId="0" applyFont="1" applyFill="1"/>
    <xf numFmtId="0" fontId="11" fillId="0" borderId="108" xfId="4" quotePrefix="1" applyFont="1" applyBorder="1" applyAlignment="1">
      <alignment horizontal="left" vertical="top" wrapText="1"/>
    </xf>
    <xf numFmtId="0" fontId="11" fillId="0" borderId="0" xfId="4" quotePrefix="1" applyFont="1" applyAlignment="1">
      <alignment horizontal="left" vertical="top" wrapText="1"/>
    </xf>
    <xf numFmtId="0" fontId="11" fillId="0" borderId="109" xfId="4" quotePrefix="1" applyFont="1" applyBorder="1" applyAlignment="1">
      <alignment horizontal="left" vertical="top" wrapText="1"/>
    </xf>
    <xf numFmtId="0" fontId="16" fillId="12" borderId="104" xfId="4" applyFont="1" applyFill="1" applyBorder="1" applyAlignment="1">
      <alignment horizontal="center" vertical="center"/>
    </xf>
    <xf numFmtId="0" fontId="16" fillId="12" borderId="105" xfId="4" applyFont="1" applyFill="1" applyBorder="1" applyAlignment="1">
      <alignment horizontal="center" vertical="center"/>
    </xf>
    <xf numFmtId="0" fontId="18" fillId="0" borderId="102" xfId="4" applyFont="1" applyBorder="1" applyAlignment="1">
      <alignment horizontal="left" vertical="top" wrapText="1"/>
    </xf>
    <xf numFmtId="0" fontId="18" fillId="0" borderId="103" xfId="4" applyFont="1" applyBorder="1" applyAlignment="1">
      <alignment horizontal="left" vertical="top" wrapText="1"/>
    </xf>
    <xf numFmtId="0" fontId="18" fillId="0" borderId="100" xfId="0" applyFont="1" applyBorder="1" applyAlignment="1">
      <alignment horizontal="left" vertical="top" wrapText="1"/>
    </xf>
    <xf numFmtId="0" fontId="18" fillId="0" borderId="101" xfId="0" applyFont="1" applyBorder="1" applyAlignment="1">
      <alignment horizontal="left" vertical="top" wrapText="1"/>
    </xf>
    <xf numFmtId="0" fontId="18" fillId="0" borderId="31" xfId="4" applyFont="1" applyBorder="1" applyAlignment="1">
      <alignment horizontal="left" vertical="top" wrapText="1"/>
    </xf>
    <xf numFmtId="0" fontId="18" fillId="0" borderId="38" xfId="4" applyFont="1" applyBorder="1" applyAlignment="1">
      <alignment horizontal="left" vertical="top" wrapText="1"/>
    </xf>
    <xf numFmtId="0" fontId="16" fillId="2" borderId="35"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34" xfId="5" applyFont="1" applyFill="1" applyBorder="1" applyAlignment="1">
      <alignment horizontal="left" vertical="top" wrapText="1" readingOrder="1"/>
    </xf>
    <xf numFmtId="0" fontId="16" fillId="2" borderId="9" xfId="5" applyFont="1" applyFill="1" applyBorder="1" applyAlignment="1">
      <alignment horizontal="left" vertical="top" wrapText="1" readingOrder="1"/>
    </xf>
    <xf numFmtId="0" fontId="16" fillId="12" borderId="32" xfId="5" applyFont="1" applyFill="1" applyBorder="1" applyAlignment="1">
      <alignment horizontal="center" vertical="center" wrapText="1"/>
    </xf>
    <xf numFmtId="0" fontId="16" fillId="12" borderId="33" xfId="5" applyFont="1" applyFill="1" applyBorder="1" applyAlignment="1">
      <alignment horizontal="center" vertical="center" wrapText="1"/>
    </xf>
    <xf numFmtId="0" fontId="18" fillId="0" borderId="31" xfId="0" applyFont="1" applyBorder="1" applyAlignment="1">
      <alignment horizontal="left" vertical="center" wrapText="1"/>
    </xf>
    <xf numFmtId="0" fontId="18" fillId="0" borderId="38" xfId="0" applyFont="1" applyBorder="1" applyAlignment="1">
      <alignment horizontal="left" vertical="center" wrapText="1"/>
    </xf>
    <xf numFmtId="0" fontId="18" fillId="0" borderId="1" xfId="3" applyFont="1" applyBorder="1" applyAlignment="1" applyProtection="1">
      <alignment horizontal="center" vertical="center" wrapText="1"/>
      <protection locked="0"/>
    </xf>
    <xf numFmtId="0" fontId="11" fillId="0" borderId="108" xfId="4" applyFont="1" applyBorder="1" applyAlignment="1">
      <alignment horizontal="left" vertical="top"/>
    </xf>
    <xf numFmtId="0" fontId="11" fillId="0" borderId="0" xfId="4" applyFont="1" applyAlignment="1">
      <alignment horizontal="left" vertical="top"/>
    </xf>
    <xf numFmtId="0" fontId="11" fillId="0" borderId="109" xfId="4" applyFont="1" applyBorder="1" applyAlignment="1">
      <alignment horizontal="left" vertical="top"/>
    </xf>
    <xf numFmtId="0" fontId="11" fillId="0" borderId="108" xfId="4" applyFont="1" applyBorder="1" applyAlignment="1">
      <alignment horizontal="left" vertical="top" wrapText="1"/>
    </xf>
    <xf numFmtId="0" fontId="11" fillId="0" borderId="0" xfId="4" applyFont="1" applyAlignment="1">
      <alignment horizontal="left" vertical="top" wrapText="1"/>
    </xf>
    <xf numFmtId="0" fontId="11" fillId="0" borderId="109" xfId="4" applyFont="1" applyBorder="1" applyAlignment="1">
      <alignment horizontal="left" vertical="top" wrapText="1"/>
    </xf>
    <xf numFmtId="0" fontId="11" fillId="0" borderId="0" xfId="4" applyFont="1"/>
    <xf numFmtId="0" fontId="12" fillId="0" borderId="106" xfId="4" applyFont="1" applyBorder="1" applyAlignment="1">
      <alignment horizontal="center" vertical="center" wrapText="1"/>
    </xf>
    <xf numFmtId="0" fontId="12" fillId="0" borderId="84" xfId="4" applyFont="1" applyBorder="1" applyAlignment="1">
      <alignment horizontal="center" vertical="center" wrapText="1"/>
    </xf>
    <xf numFmtId="0" fontId="12" fillId="0" borderId="107" xfId="4" applyFont="1" applyBorder="1" applyAlignment="1">
      <alignment horizontal="center" vertical="center" wrapText="1"/>
    </xf>
    <xf numFmtId="0" fontId="11" fillId="0" borderId="108" xfId="4" quotePrefix="1" applyFont="1" applyBorder="1" applyAlignment="1">
      <alignment horizontal="left" vertical="center" wrapText="1"/>
    </xf>
    <xf numFmtId="0" fontId="11" fillId="0" borderId="0" xfId="4" quotePrefix="1" applyFont="1" applyAlignment="1">
      <alignment horizontal="left" vertical="center" wrapText="1"/>
    </xf>
    <xf numFmtId="0" fontId="11" fillId="0" borderId="109" xfId="4" quotePrefix="1" applyFont="1" applyBorder="1" applyAlignment="1">
      <alignment horizontal="left" vertical="center" wrapText="1"/>
    </xf>
    <xf numFmtId="0" fontId="13" fillId="0" borderId="108" xfId="4" quotePrefix="1" applyFont="1" applyBorder="1" applyAlignment="1">
      <alignment horizontal="left" vertical="top" wrapText="1"/>
    </xf>
    <xf numFmtId="0" fontId="15" fillId="0" borderId="0" xfId="4" quotePrefix="1" applyFont="1" applyAlignment="1">
      <alignment horizontal="left" vertical="top" wrapText="1"/>
    </xf>
    <xf numFmtId="0" fontId="15" fillId="0" borderId="109" xfId="4" quotePrefix="1" applyFont="1" applyBorder="1" applyAlignment="1">
      <alignment horizontal="left" vertical="top" wrapText="1"/>
    </xf>
    <xf numFmtId="0" fontId="29" fillId="0" borderId="90" xfId="3" applyFont="1" applyBorder="1" applyAlignment="1" applyProtection="1">
      <alignment horizontal="center" vertical="center" wrapText="1"/>
      <protection locked="0"/>
    </xf>
    <xf numFmtId="0" fontId="30" fillId="0" borderId="90" xfId="3" applyFont="1" applyBorder="1" applyAlignment="1" applyProtection="1">
      <alignment horizontal="center" vertical="center" wrapText="1"/>
      <protection locked="0"/>
    </xf>
    <xf numFmtId="0" fontId="16" fillId="2" borderId="60" xfId="4" applyFont="1" applyFill="1" applyBorder="1" applyAlignment="1">
      <alignment horizontal="center" vertical="center" textRotation="90"/>
    </xf>
    <xf numFmtId="0" fontId="16" fillId="2" borderId="61" xfId="4" applyFont="1" applyFill="1" applyBorder="1" applyAlignment="1">
      <alignment horizontal="center" vertical="center" textRotation="90"/>
    </xf>
    <xf numFmtId="0" fontId="16" fillId="2" borderId="36" xfId="0" applyFont="1" applyFill="1" applyBorder="1" applyAlignment="1">
      <alignment horizontal="left" vertical="center" wrapText="1"/>
    </xf>
    <xf numFmtId="0" fontId="16" fillId="2" borderId="37" xfId="0" applyFont="1" applyFill="1" applyBorder="1" applyAlignment="1">
      <alignment horizontal="left" vertical="center" wrapText="1"/>
    </xf>
    <xf numFmtId="0" fontId="15" fillId="10" borderId="1" xfId="3" applyFont="1" applyFill="1" applyBorder="1" applyAlignment="1" applyProtection="1">
      <alignment horizontal="center" vertical="center" wrapText="1"/>
      <protection locked="0"/>
    </xf>
    <xf numFmtId="0" fontId="28" fillId="12" borderId="0" xfId="0" applyFont="1" applyFill="1" applyAlignment="1" applyProtection="1">
      <alignment horizontal="center" vertical="center" wrapText="1"/>
      <protection locked="0"/>
    </xf>
    <xf numFmtId="0" fontId="21" fillId="2" borderId="2" xfId="0" applyFont="1" applyFill="1" applyBorder="1" applyAlignment="1" applyProtection="1">
      <alignment horizontal="left" vertical="center" wrapText="1"/>
      <protection hidden="1"/>
    </xf>
    <xf numFmtId="0" fontId="21" fillId="2" borderId="3" xfId="0" applyFont="1" applyFill="1" applyBorder="1" applyAlignment="1" applyProtection="1">
      <alignment horizontal="left" vertical="center" wrapText="1"/>
      <protection hidden="1"/>
    </xf>
    <xf numFmtId="0" fontId="21" fillId="2" borderId="23" xfId="0" applyFont="1" applyFill="1" applyBorder="1" applyAlignment="1" applyProtection="1">
      <alignment horizontal="left" vertical="center" wrapText="1"/>
      <protection hidden="1"/>
    </xf>
    <xf numFmtId="0" fontId="21" fillId="2" borderId="1" xfId="0" applyFont="1" applyFill="1" applyBorder="1" applyAlignment="1" applyProtection="1">
      <alignment horizontal="center" vertical="center" wrapText="1"/>
      <protection hidden="1"/>
    </xf>
    <xf numFmtId="0" fontId="25"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textRotation="90" wrapText="1"/>
      <protection hidden="1"/>
    </xf>
    <xf numFmtId="0" fontId="21" fillId="2" borderId="95" xfId="0" applyFont="1" applyFill="1" applyBorder="1" applyAlignment="1" applyProtection="1">
      <alignment horizontal="center" vertical="center" wrapText="1"/>
      <protection hidden="1"/>
    </xf>
    <xf numFmtId="0" fontId="21" fillId="2" borderId="91" xfId="0" applyFont="1" applyFill="1" applyBorder="1" applyAlignment="1" applyProtection="1">
      <alignment horizontal="center" vertical="center" wrapText="1"/>
      <protection hidden="1"/>
    </xf>
    <xf numFmtId="0" fontId="21" fillId="2" borderId="96" xfId="0" applyFont="1" applyFill="1" applyBorder="1" applyAlignment="1" applyProtection="1">
      <alignment horizontal="center" vertical="center" wrapText="1"/>
      <protection hidden="1"/>
    </xf>
    <xf numFmtId="2" fontId="25" fillId="2" borderId="0" xfId="0" applyNumberFormat="1" applyFont="1" applyFill="1" applyAlignment="1" applyProtection="1">
      <alignment horizontal="center" vertical="center" wrapText="1"/>
      <protection hidden="1"/>
    </xf>
    <xf numFmtId="2" fontId="45" fillId="2" borderId="0" xfId="0" applyNumberFormat="1" applyFont="1" applyFill="1" applyAlignment="1">
      <alignment horizontal="center" vertical="center" wrapText="1"/>
    </xf>
    <xf numFmtId="0" fontId="21" fillId="0" borderId="16"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48" fillId="0" borderId="16"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21" fillId="2" borderId="17"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56" fillId="0" borderId="16" xfId="0" applyFont="1" applyBorder="1" applyAlignment="1">
      <alignment vertical="center" wrapText="1"/>
    </xf>
    <xf numFmtId="0" fontId="56" fillId="0" borderId="14" xfId="0" applyFont="1" applyBorder="1" applyAlignment="1">
      <alignment vertical="center" wrapText="1"/>
    </xf>
    <xf numFmtId="0" fontId="56" fillId="0" borderId="15" xfId="0" applyFont="1" applyBorder="1" applyAlignment="1">
      <alignment vertical="center" wrapText="1"/>
    </xf>
    <xf numFmtId="0" fontId="21" fillId="2" borderId="94" xfId="0" applyFont="1" applyFill="1" applyBorder="1" applyAlignment="1" applyProtection="1">
      <alignment horizontal="left" vertical="center" wrapText="1"/>
      <protection locked="0"/>
    </xf>
    <xf numFmtId="2" fontId="46" fillId="2" borderId="0" xfId="0" applyNumberFormat="1" applyFont="1" applyFill="1" applyAlignment="1">
      <alignment horizontal="center" vertical="center" textRotation="90" wrapText="1"/>
    </xf>
    <xf numFmtId="0" fontId="21" fillId="6" borderId="1" xfId="0" applyFont="1" applyFill="1" applyBorder="1" applyAlignment="1" applyProtection="1">
      <alignment horizontal="center" vertical="center"/>
      <protection locked="0"/>
    </xf>
    <xf numFmtId="0" fontId="21" fillId="6" borderId="2" xfId="0" applyFont="1" applyFill="1" applyBorder="1" applyAlignment="1" applyProtection="1">
      <alignment horizontal="center" vertical="center"/>
      <protection locked="0"/>
    </xf>
    <xf numFmtId="0" fontId="21" fillId="6" borderId="1" xfId="0" applyFont="1" applyFill="1" applyBorder="1" applyAlignment="1" applyProtection="1">
      <alignment horizontal="left" vertical="center" wrapText="1"/>
      <protection locked="0"/>
    </xf>
    <xf numFmtId="0" fontId="21" fillId="6" borderId="2" xfId="0" applyFont="1" applyFill="1" applyBorder="1" applyAlignment="1" applyProtection="1">
      <alignment horizontal="left" vertical="center" wrapText="1"/>
      <protection locked="0"/>
    </xf>
    <xf numFmtId="0" fontId="21" fillId="6" borderId="2" xfId="0" applyFont="1" applyFill="1" applyBorder="1" applyAlignment="1" applyProtection="1">
      <alignment horizontal="center" vertical="center" wrapText="1"/>
      <protection locked="0"/>
    </xf>
    <xf numFmtId="0" fontId="21" fillId="6" borderId="24" xfId="0" applyFont="1" applyFill="1" applyBorder="1" applyAlignment="1" applyProtection="1">
      <alignment horizontal="center" vertical="center" wrapText="1"/>
      <protection locked="0"/>
    </xf>
    <xf numFmtId="0" fontId="19" fillId="6" borderId="6"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0" fontId="21" fillId="6" borderId="2"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62" xfId="0" applyFont="1" applyFill="1" applyBorder="1" applyAlignment="1" applyProtection="1">
      <alignment horizontal="left" vertical="center" wrapText="1"/>
      <protection locked="0"/>
    </xf>
    <xf numFmtId="0" fontId="21" fillId="6" borderId="23" xfId="0" applyFont="1" applyFill="1" applyBorder="1" applyAlignment="1" applyProtection="1">
      <alignment horizontal="left" vertical="center" wrapText="1"/>
      <protection locked="0"/>
    </xf>
    <xf numFmtId="0" fontId="21" fillId="6" borderId="24" xfId="0" applyFont="1" applyFill="1" applyBorder="1" applyAlignment="1" applyProtection="1">
      <alignment horizontal="left" vertical="center" wrapText="1"/>
      <protection locked="0"/>
    </xf>
    <xf numFmtId="0" fontId="21" fillId="6" borderId="1" xfId="0" applyFont="1" applyFill="1" applyBorder="1" applyAlignment="1" applyProtection="1">
      <alignment horizontal="center" vertical="center" textRotation="90" wrapText="1"/>
      <protection locked="0"/>
    </xf>
    <xf numFmtId="0" fontId="21" fillId="6" borderId="2" xfId="0" applyFont="1" applyFill="1" applyBorder="1" applyAlignment="1" applyProtection="1">
      <alignment horizontal="center" vertical="center" textRotation="90" wrapText="1"/>
      <protection locked="0"/>
    </xf>
    <xf numFmtId="0" fontId="21" fillId="6" borderId="83" xfId="0" applyFont="1" applyFill="1" applyBorder="1" applyAlignment="1" applyProtection="1">
      <alignment horizontal="center" vertical="center"/>
      <protection locked="0"/>
    </xf>
    <xf numFmtId="0" fontId="21" fillId="6" borderId="84" xfId="0" applyFont="1" applyFill="1" applyBorder="1" applyAlignment="1" applyProtection="1">
      <alignment horizontal="center" vertical="center"/>
      <protection locked="0"/>
    </xf>
    <xf numFmtId="0" fontId="21" fillId="6" borderId="85"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textRotation="90" wrapText="1"/>
      <protection hidden="1"/>
    </xf>
    <xf numFmtId="0" fontId="21" fillId="6" borderId="2" xfId="0" applyFont="1" applyFill="1" applyBorder="1" applyAlignment="1" applyProtection="1">
      <alignment horizontal="center" vertical="center" textRotation="90" wrapText="1"/>
      <protection hidden="1"/>
    </xf>
    <xf numFmtId="0" fontId="21" fillId="2" borderId="21" xfId="0" applyFont="1" applyFill="1" applyBorder="1" applyAlignment="1" applyProtection="1">
      <alignment horizontal="left" vertical="center"/>
      <protection locked="0"/>
    </xf>
    <xf numFmtId="0" fontId="21" fillId="2" borderId="3" xfId="0" applyFont="1" applyFill="1" applyBorder="1" applyAlignment="1" applyProtection="1">
      <alignment horizontal="center" vertical="center" wrapText="1"/>
      <protection hidden="1"/>
    </xf>
    <xf numFmtId="2" fontId="24" fillId="2" borderId="0" xfId="0" applyNumberFormat="1" applyFont="1" applyFill="1" applyAlignment="1" applyProtection="1">
      <alignment horizontal="center" vertical="center" textRotation="90" wrapText="1"/>
      <protection hidden="1"/>
    </xf>
    <xf numFmtId="166" fontId="25" fillId="2" borderId="0" xfId="0" applyNumberFormat="1" applyFont="1" applyFill="1" applyAlignment="1" applyProtection="1">
      <alignment horizontal="center" vertical="center" wrapText="1"/>
      <protection hidden="1"/>
    </xf>
    <xf numFmtId="166" fontId="45" fillId="2" borderId="0" xfId="0" applyNumberFormat="1" applyFont="1" applyFill="1" applyAlignment="1">
      <alignment horizontal="center" vertical="center" wrapText="1"/>
    </xf>
    <xf numFmtId="0" fontId="21" fillId="2" borderId="16" xfId="0" applyFont="1" applyFill="1" applyBorder="1" applyAlignment="1">
      <alignment vertical="center" wrapText="1"/>
    </xf>
    <xf numFmtId="0" fontId="21" fillId="2" borderId="14" xfId="0" applyFont="1" applyFill="1" applyBorder="1" applyAlignment="1">
      <alignment vertical="center" wrapText="1"/>
    </xf>
    <xf numFmtId="0" fontId="21" fillId="2" borderId="15" xfId="0" applyFont="1" applyFill="1" applyBorder="1" applyAlignment="1">
      <alignment vertical="center" wrapText="1"/>
    </xf>
    <xf numFmtId="0" fontId="21" fillId="18" borderId="20" xfId="0" applyFont="1" applyFill="1" applyBorder="1" applyAlignment="1">
      <alignment horizontal="center" vertical="center" wrapText="1"/>
    </xf>
    <xf numFmtId="0" fontId="21" fillId="18" borderId="21" xfId="0" applyFont="1" applyFill="1" applyBorder="1" applyAlignment="1">
      <alignment horizontal="center" vertical="center" wrapText="1"/>
    </xf>
    <xf numFmtId="0" fontId="21" fillId="18" borderId="22" xfId="0" applyFont="1" applyFill="1" applyBorder="1" applyAlignment="1">
      <alignment horizontal="center" vertical="center" wrapText="1"/>
    </xf>
    <xf numFmtId="0" fontId="21" fillId="2" borderId="12"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165" fontId="25" fillId="2" borderId="0" xfId="0" applyNumberFormat="1" applyFont="1" applyFill="1" applyAlignment="1" applyProtection="1">
      <alignment horizontal="center" vertical="center" wrapText="1"/>
      <protection hidden="1"/>
    </xf>
    <xf numFmtId="165" fontId="45" fillId="2" borderId="0" xfId="0" applyNumberFormat="1" applyFont="1" applyFill="1" applyAlignment="1">
      <alignment horizontal="center" vertical="center" wrapText="1"/>
    </xf>
    <xf numFmtId="0" fontId="48" fillId="2" borderId="20" xfId="0" applyFont="1" applyFill="1" applyBorder="1" applyAlignment="1" applyProtection="1">
      <alignment horizontal="left" vertical="center" wrapText="1"/>
      <protection locked="0"/>
    </xf>
    <xf numFmtId="0" fontId="48" fillId="2" borderId="21" xfId="0" applyFont="1" applyFill="1" applyBorder="1" applyAlignment="1" applyProtection="1">
      <alignment horizontal="left" vertical="center"/>
      <protection locked="0"/>
    </xf>
    <xf numFmtId="0" fontId="48" fillId="2" borderId="22" xfId="0" applyFont="1" applyFill="1" applyBorder="1" applyAlignment="1" applyProtection="1">
      <alignment horizontal="left" vertical="center"/>
      <protection locked="0"/>
    </xf>
    <xf numFmtId="0" fontId="21" fillId="2" borderId="2" xfId="0" applyFont="1" applyFill="1" applyBorder="1" applyAlignment="1" applyProtection="1">
      <alignment horizontal="center" vertical="center" wrapText="1"/>
      <protection hidden="1"/>
    </xf>
    <xf numFmtId="0" fontId="21" fillId="2" borderId="23" xfId="0" applyFont="1" applyFill="1" applyBorder="1" applyAlignment="1" applyProtection="1">
      <alignment horizontal="center" vertical="center" wrapText="1"/>
      <protection hidden="1"/>
    </xf>
    <xf numFmtId="0" fontId="21" fillId="2" borderId="24" xfId="0" applyFont="1" applyFill="1" applyBorder="1" applyAlignment="1" applyProtection="1">
      <alignment horizontal="center" vertical="center" wrapText="1"/>
      <protection hidden="1"/>
    </xf>
    <xf numFmtId="0" fontId="21" fillId="2" borderId="22" xfId="0" applyFont="1" applyFill="1" applyBorder="1" applyAlignment="1" applyProtection="1">
      <alignment horizontal="left" vertical="center"/>
      <protection locked="0"/>
    </xf>
    <xf numFmtId="0" fontId="21" fillId="0" borderId="39" xfId="0" applyFont="1" applyBorder="1" applyAlignment="1">
      <alignment vertic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2" borderId="73" xfId="0" applyFont="1" applyFill="1" applyBorder="1" applyAlignment="1" applyProtection="1">
      <alignment horizontal="center" vertical="center"/>
      <protection locked="0"/>
    </xf>
    <xf numFmtId="0" fontId="21" fillId="2" borderId="74" xfId="0" applyFont="1" applyFill="1" applyBorder="1" applyAlignment="1" applyProtection="1">
      <alignment horizontal="center" vertical="center"/>
      <protection locked="0"/>
    </xf>
    <xf numFmtId="0" fontId="21" fillId="2" borderId="75" xfId="0" applyFont="1" applyFill="1" applyBorder="1" applyAlignment="1" applyProtection="1">
      <alignment horizontal="center" vertical="center"/>
      <protection locked="0"/>
    </xf>
    <xf numFmtId="0" fontId="21" fillId="2" borderId="71"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2" borderId="72" xfId="0" applyFont="1" applyFill="1" applyBorder="1" applyAlignment="1" applyProtection="1">
      <alignment horizontal="center" vertical="center"/>
      <protection locked="0"/>
    </xf>
    <xf numFmtId="0" fontId="21" fillId="2" borderId="79" xfId="0"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80" xfId="0" applyFont="1" applyFill="1" applyBorder="1" applyAlignment="1" applyProtection="1">
      <alignment horizontal="center" vertical="center" wrapText="1"/>
      <protection hidden="1"/>
    </xf>
    <xf numFmtId="0" fontId="21" fillId="6" borderId="3" xfId="0" applyFont="1" applyFill="1" applyBorder="1" applyAlignment="1" applyProtection="1">
      <alignment horizontal="center" vertical="center" textRotation="90" wrapText="1"/>
      <protection hidden="1"/>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21" fillId="6" borderId="1" xfId="0" applyFont="1" applyFill="1" applyBorder="1" applyAlignment="1">
      <alignment vertical="center" wrapText="1"/>
    </xf>
    <xf numFmtId="0" fontId="21" fillId="6" borderId="2" xfId="0" applyFont="1" applyFill="1" applyBorder="1" applyAlignment="1">
      <alignment vertical="center" wrapText="1"/>
    </xf>
    <xf numFmtId="0" fontId="21" fillId="2" borderId="20" xfId="0" applyFont="1" applyFill="1" applyBorder="1" applyAlignment="1" applyProtection="1">
      <alignment horizontal="left" wrapText="1"/>
      <protection locked="0"/>
    </xf>
    <xf numFmtId="0" fontId="21" fillId="2" borderId="21" xfId="0" applyFont="1" applyFill="1" applyBorder="1" applyAlignment="1" applyProtection="1">
      <alignment horizontal="left" wrapText="1"/>
      <protection locked="0"/>
    </xf>
    <xf numFmtId="0" fontId="21" fillId="2" borderId="22" xfId="0" applyFont="1" applyFill="1" applyBorder="1" applyAlignment="1" applyProtection="1">
      <alignment horizontal="left" wrapText="1"/>
      <protection locked="0"/>
    </xf>
    <xf numFmtId="0" fontId="25" fillId="6" borderId="1" xfId="0" applyFont="1" applyFill="1" applyBorder="1" applyAlignment="1">
      <alignment horizontal="left" vertical="center" wrapText="1"/>
    </xf>
    <xf numFmtId="0" fontId="25" fillId="6" borderId="2" xfId="0" applyFont="1" applyFill="1" applyBorder="1" applyAlignment="1">
      <alignment horizontal="left" vertical="center" wrapText="1"/>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50" fillId="2" borderId="21" xfId="0" applyFont="1" applyFill="1" applyBorder="1" applyAlignment="1" applyProtection="1">
      <alignment horizontal="left" vertical="center"/>
      <protection locked="0"/>
    </xf>
    <xf numFmtId="0" fontId="50" fillId="2" borderId="22" xfId="0" applyFont="1" applyFill="1" applyBorder="1" applyAlignment="1" applyProtection="1">
      <alignment horizontal="left" vertical="center"/>
      <protection locked="0"/>
    </xf>
    <xf numFmtId="0" fontId="21" fillId="0" borderId="137" xfId="0" applyFont="1" applyBorder="1" applyAlignment="1">
      <alignment horizontal="left" vertical="top" wrapText="1"/>
    </xf>
    <xf numFmtId="0" fontId="21" fillId="0" borderId="77" xfId="0" applyFont="1" applyBorder="1" applyAlignment="1">
      <alignment horizontal="left" vertical="top" wrapText="1"/>
    </xf>
    <xf numFmtId="0" fontId="21" fillId="0" borderId="78" xfId="0" applyFont="1" applyBorder="1" applyAlignment="1">
      <alignment horizontal="left" vertical="top" wrapText="1"/>
    </xf>
    <xf numFmtId="0" fontId="21" fillId="0" borderId="136" xfId="0" applyFont="1" applyBorder="1" applyAlignment="1">
      <alignment vertical="center" wrapText="1"/>
    </xf>
    <xf numFmtId="0" fontId="21" fillId="18" borderId="135" xfId="0" applyFont="1" applyFill="1" applyBorder="1" applyAlignment="1">
      <alignment horizontal="center" vertical="center" wrapText="1"/>
    </xf>
    <xf numFmtId="0" fontId="21" fillId="2" borderId="135"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center" vertical="center"/>
      <protection locked="0"/>
    </xf>
    <xf numFmtId="0" fontId="21" fillId="2" borderId="91" xfId="0" applyFont="1" applyFill="1" applyBorder="1" applyAlignment="1" applyProtection="1">
      <alignment horizontal="center" vertical="center"/>
      <protection locked="0"/>
    </xf>
    <xf numFmtId="0" fontId="21" fillId="2" borderId="96" xfId="0" applyFont="1" applyFill="1" applyBorder="1" applyAlignment="1" applyProtection="1">
      <alignment horizontal="center" vertical="center"/>
      <protection locked="0"/>
    </xf>
    <xf numFmtId="0" fontId="21" fillId="2" borderId="132" xfId="0" applyFont="1" applyFill="1" applyBorder="1" applyAlignment="1" applyProtection="1">
      <alignment horizontal="left" vertical="center" wrapText="1"/>
      <protection locked="0"/>
    </xf>
    <xf numFmtId="0" fontId="21" fillId="2" borderId="133" xfId="0" applyFont="1" applyFill="1" applyBorder="1" applyAlignment="1" applyProtection="1">
      <alignment horizontal="left" vertical="center" wrapText="1"/>
      <protection locked="0"/>
    </xf>
    <xf numFmtId="0" fontId="21" fillId="2" borderId="134" xfId="0" applyFont="1" applyFill="1" applyBorder="1" applyAlignment="1" applyProtection="1">
      <alignment horizontal="left" vertical="center" wrapText="1"/>
      <protection locked="0"/>
    </xf>
    <xf numFmtId="0" fontId="21" fillId="2" borderId="28" xfId="0" applyFont="1" applyFill="1" applyBorder="1" applyAlignment="1" applyProtection="1">
      <alignment horizontal="center" vertical="center"/>
      <protection locked="0"/>
    </xf>
    <xf numFmtId="0" fontId="21" fillId="2" borderId="116" xfId="0" applyFont="1" applyFill="1" applyBorder="1" applyAlignment="1" applyProtection="1">
      <alignment horizontal="center" vertical="center"/>
      <protection locked="0"/>
    </xf>
    <xf numFmtId="0" fontId="21" fillId="2" borderId="117" xfId="0" applyFont="1" applyFill="1" applyBorder="1" applyAlignment="1" applyProtection="1">
      <alignment horizontal="center" vertical="center"/>
      <protection locked="0"/>
    </xf>
    <xf numFmtId="0" fontId="21" fillId="2" borderId="29" xfId="0" applyFont="1" applyFill="1" applyBorder="1" applyAlignment="1" applyProtection="1">
      <alignment horizontal="center" vertical="center" wrapText="1"/>
      <protection hidden="1"/>
    </xf>
    <xf numFmtId="0" fontId="25" fillId="2" borderId="131" xfId="0" applyFont="1" applyFill="1" applyBorder="1" applyAlignment="1" applyProtection="1">
      <alignment horizontal="center" vertical="center" wrapText="1"/>
      <protection hidden="1"/>
    </xf>
    <xf numFmtId="0" fontId="21" fillId="2" borderId="20" xfId="0" applyFont="1" applyFill="1" applyBorder="1" applyAlignment="1" applyProtection="1">
      <alignment vertical="center" wrapText="1"/>
      <protection locked="0"/>
    </xf>
    <xf numFmtId="0" fontId="21" fillId="2" borderId="21"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2" fontId="45" fillId="0" borderId="0" xfId="0" applyNumberFormat="1" applyFont="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2" fontId="25" fillId="0" borderId="0" xfId="0" applyNumberFormat="1" applyFont="1" applyAlignment="1" applyProtection="1">
      <alignment horizontal="center" vertical="center" wrapText="1"/>
      <protection hidden="1"/>
    </xf>
    <xf numFmtId="0" fontId="48" fillId="0" borderId="2" xfId="0" applyFont="1" applyBorder="1" applyAlignment="1" applyProtection="1">
      <alignment horizontal="left" vertical="top" wrapText="1"/>
      <protection hidden="1"/>
    </xf>
    <xf numFmtId="0" fontId="48" fillId="0" borderId="23" xfId="0" applyFont="1" applyBorder="1" applyAlignment="1" applyProtection="1">
      <alignment horizontal="left" vertical="top" wrapText="1"/>
      <protection hidden="1"/>
    </xf>
    <xf numFmtId="0" fontId="48" fillId="0" borderId="3" xfId="0" applyFont="1" applyBorder="1" applyAlignment="1" applyProtection="1">
      <alignment horizontal="left" vertical="top" wrapText="1"/>
      <protection hidden="1"/>
    </xf>
    <xf numFmtId="0" fontId="39" fillId="0" borderId="1" xfId="0" applyFont="1" applyBorder="1" applyAlignment="1">
      <alignment horizontal="center" vertical="center" textRotation="90" shrinkToFit="1"/>
    </xf>
    <xf numFmtId="0" fontId="21" fillId="0" borderId="1" xfId="0" applyFont="1" applyBorder="1" applyAlignment="1">
      <alignment horizontal="left" vertical="top"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6" borderId="4"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70" xfId="0" applyFont="1" applyFill="1" applyBorder="1" applyAlignment="1">
      <alignment horizontal="center" vertical="center"/>
    </xf>
    <xf numFmtId="0" fontId="21" fillId="6" borderId="1" xfId="0" applyFont="1" applyFill="1" applyBorder="1" applyAlignment="1">
      <alignment horizontal="center" vertical="center" textRotation="90" wrapText="1"/>
    </xf>
    <xf numFmtId="0" fontId="21" fillId="6" borderId="2" xfId="0" applyFont="1" applyFill="1" applyBorder="1" applyAlignment="1">
      <alignment horizontal="center" vertical="center" textRotation="90" wrapText="1"/>
    </xf>
    <xf numFmtId="0" fontId="22" fillId="6" borderId="1"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48" fillId="6" borderId="62" xfId="0" applyFont="1" applyFill="1" applyBorder="1" applyAlignment="1">
      <alignment horizontal="center" vertical="center" wrapText="1"/>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1"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4" fillId="2" borderId="0" xfId="0" applyFont="1" applyFill="1" applyAlignment="1">
      <alignment horizontal="center" vertical="center" textRotation="90" wrapText="1"/>
    </xf>
    <xf numFmtId="2" fontId="24" fillId="2" borderId="0" xfId="0" applyNumberFormat="1" applyFont="1" applyFill="1" applyAlignment="1">
      <alignment horizontal="center" vertical="center" textRotation="90" wrapText="1"/>
    </xf>
    <xf numFmtId="0" fontId="21" fillId="0" borderId="2" xfId="0" applyFont="1" applyBorder="1" applyAlignment="1">
      <alignment horizontal="left" vertical="center" wrapText="1"/>
    </xf>
    <xf numFmtId="0" fontId="21" fillId="0" borderId="23" xfId="0" applyFont="1" applyBorder="1" applyAlignment="1">
      <alignment horizontal="left" vertical="center" wrapText="1"/>
    </xf>
    <xf numFmtId="0" fontId="21" fillId="0" borderId="3" xfId="0" applyFont="1" applyBorder="1" applyAlignment="1">
      <alignment horizontal="left" vertical="center" wrapText="1"/>
    </xf>
    <xf numFmtId="0" fontId="21" fillId="2" borderId="30" xfId="0" applyFont="1" applyFill="1" applyBorder="1" applyAlignment="1" applyProtection="1">
      <alignment horizontal="left" vertical="center" wrapText="1"/>
      <protection locked="0"/>
    </xf>
    <xf numFmtId="0" fontId="21" fillId="2" borderId="0" xfId="0" applyFont="1" applyFill="1" applyAlignment="1" applyProtection="1">
      <alignment horizontal="left" vertical="center" wrapText="1"/>
      <protection locked="0"/>
    </xf>
    <xf numFmtId="0" fontId="21" fillId="2" borderId="129" xfId="0" applyFont="1" applyFill="1" applyBorder="1" applyAlignment="1" applyProtection="1">
      <alignment horizontal="left" vertical="center" wrapText="1"/>
      <protection locked="0"/>
    </xf>
    <xf numFmtId="0" fontId="21" fillId="2" borderId="138" xfId="0" applyFont="1" applyFill="1" applyBorder="1" applyAlignment="1" applyProtection="1">
      <alignment horizontal="left" vertical="top" wrapText="1"/>
      <protection locked="0"/>
    </xf>
    <xf numFmtId="0" fontId="21" fillId="2" borderId="94" xfId="0" applyFont="1" applyFill="1" applyBorder="1" applyAlignment="1" applyProtection="1">
      <alignment horizontal="left" vertical="top" wrapText="1"/>
      <protection locked="0"/>
    </xf>
    <xf numFmtId="0" fontId="21" fillId="2" borderId="0" xfId="0" applyFont="1" applyFill="1" applyAlignment="1">
      <alignment horizontal="left" vertical="center" wrapText="1"/>
    </xf>
    <xf numFmtId="0" fontId="21" fillId="2" borderId="0" xfId="0" applyFont="1" applyFill="1" applyAlignment="1">
      <alignment horizontal="center"/>
    </xf>
    <xf numFmtId="164" fontId="21" fillId="2" borderId="0" xfId="0" applyNumberFormat="1" applyFont="1" applyFill="1" applyAlignment="1">
      <alignment horizontal="center"/>
    </xf>
    <xf numFmtId="0" fontId="41" fillId="6" borderId="0" xfId="0" applyFont="1" applyFill="1" applyAlignment="1">
      <alignment horizontal="center" vertical="center"/>
    </xf>
    <xf numFmtId="0" fontId="48" fillId="2" borderId="0" xfId="0" applyFont="1" applyFill="1" applyAlignment="1">
      <alignment horizontal="justify" vertical="top" wrapText="1"/>
    </xf>
    <xf numFmtId="2" fontId="24" fillId="0" borderId="0" xfId="0" applyNumberFormat="1" applyFont="1" applyAlignment="1" applyProtection="1">
      <alignment horizontal="center" vertical="center" textRotation="90" wrapText="1"/>
      <protection hidden="1"/>
    </xf>
    <xf numFmtId="2" fontId="24" fillId="0" borderId="0" xfId="0" applyNumberFormat="1" applyFont="1" applyAlignment="1">
      <alignment horizontal="center" vertical="center" textRotation="90" wrapText="1"/>
    </xf>
    <xf numFmtId="0" fontId="21" fillId="9" borderId="76" xfId="0" applyFont="1" applyFill="1" applyBorder="1" applyAlignment="1">
      <alignment horizontal="left" vertical="top" wrapText="1"/>
    </xf>
    <xf numFmtId="0" fontId="21" fillId="9" borderId="77" xfId="0" applyFont="1" applyFill="1" applyBorder="1" applyAlignment="1">
      <alignment horizontal="left" vertical="top" wrapText="1"/>
    </xf>
    <xf numFmtId="0" fontId="21" fillId="9" borderId="78" xfId="0" applyFont="1" applyFill="1" applyBorder="1" applyAlignment="1">
      <alignment horizontal="left" vertical="top" wrapText="1"/>
    </xf>
    <xf numFmtId="0" fontId="26" fillId="5"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5" borderId="2" xfId="0" applyFont="1" applyFill="1" applyBorder="1" applyAlignment="1">
      <alignment horizontal="left" vertical="top" wrapText="1"/>
    </xf>
    <xf numFmtId="0" fontId="21" fillId="9" borderId="16" xfId="0" applyFont="1" applyFill="1" applyBorder="1" applyAlignment="1">
      <alignment horizontal="left" vertical="top" wrapText="1"/>
    </xf>
    <xf numFmtId="0" fontId="21" fillId="9" borderId="14" xfId="0" applyFont="1" applyFill="1" applyBorder="1" applyAlignment="1">
      <alignment horizontal="left" vertical="top" wrapText="1"/>
    </xf>
    <xf numFmtId="0" fontId="21" fillId="9" borderId="15" xfId="0" applyFont="1" applyFill="1" applyBorder="1" applyAlignment="1">
      <alignment horizontal="left" vertical="top" wrapText="1"/>
    </xf>
    <xf numFmtId="0" fontId="21" fillId="9" borderId="142" xfId="0" applyFont="1" applyFill="1" applyBorder="1" applyAlignment="1">
      <alignment horizontal="left" vertical="top" wrapText="1"/>
    </xf>
    <xf numFmtId="0" fontId="22" fillId="5"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21" fillId="5" borderId="2" xfId="0" applyFont="1" applyFill="1" applyBorder="1" applyAlignment="1">
      <alignment horizontal="left" vertical="top" wrapText="1"/>
    </xf>
    <xf numFmtId="0" fontId="24" fillId="5" borderId="1" xfId="0" applyFont="1" applyFill="1" applyBorder="1" applyAlignment="1">
      <alignment horizontal="center" vertical="center" textRotation="90" wrapText="1"/>
    </xf>
    <xf numFmtId="0" fontId="24" fillId="5" borderId="2" xfId="0" applyFont="1" applyFill="1" applyBorder="1" applyAlignment="1">
      <alignment horizontal="center" vertical="center" textRotation="90" wrapText="1"/>
    </xf>
    <xf numFmtId="0" fontId="21" fillId="9" borderId="39" xfId="0" applyFont="1" applyFill="1" applyBorder="1" applyAlignment="1">
      <alignment horizontal="left" vertical="center" wrapText="1"/>
    </xf>
    <xf numFmtId="0" fontId="21" fillId="9" borderId="40" xfId="0" applyFont="1" applyFill="1" applyBorder="1" applyAlignment="1">
      <alignment horizontal="left" vertical="center" wrapText="1"/>
    </xf>
    <xf numFmtId="0" fontId="21" fillId="9" borderId="41" xfId="0" applyFont="1" applyFill="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4" fillId="5" borderId="0" xfId="0" applyFont="1" applyFill="1" applyAlignment="1">
      <alignment horizontal="center" vertical="center"/>
    </xf>
    <xf numFmtId="0" fontId="20" fillId="2" borderId="0" xfId="0" applyFont="1" applyFill="1" applyAlignment="1">
      <alignment horizontal="justify" vertical="top" wrapText="1"/>
    </xf>
    <xf numFmtId="0" fontId="22" fillId="5" borderId="1" xfId="0" applyFont="1" applyFill="1" applyBorder="1" applyAlignment="1" applyProtection="1">
      <alignment horizontal="center" vertical="center" textRotation="90" wrapText="1"/>
      <protection hidden="1"/>
    </xf>
    <xf numFmtId="0" fontId="22" fillId="5" borderId="2" xfId="0" applyFont="1" applyFill="1" applyBorder="1" applyAlignment="1" applyProtection="1">
      <alignment horizontal="center" vertical="center" textRotation="90" wrapText="1"/>
      <protection hidden="1"/>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2" xfId="0" applyFont="1" applyFill="1" applyBorder="1" applyAlignment="1">
      <alignment horizontal="center" vertical="center" wrapText="1"/>
    </xf>
    <xf numFmtId="0" fontId="24" fillId="5" borderId="24" xfId="0" applyFont="1" applyFill="1" applyBorder="1" applyAlignment="1">
      <alignment horizontal="center" vertical="center"/>
    </xf>
    <xf numFmtId="0" fontId="22" fillId="2" borderId="12"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4" fillId="5" borderId="23"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1" fillId="2" borderId="20" xfId="0" applyFont="1" applyFill="1" applyBorder="1" applyAlignment="1" applyProtection="1">
      <alignment horizontal="left" vertical="top" wrapText="1"/>
      <protection locked="0"/>
    </xf>
    <xf numFmtId="0" fontId="21" fillId="2" borderId="21" xfId="0" applyFont="1" applyFill="1" applyBorder="1" applyAlignment="1" applyProtection="1">
      <alignment horizontal="left" vertical="top" wrapText="1"/>
      <protection locked="0"/>
    </xf>
    <xf numFmtId="0" fontId="21" fillId="2" borderId="22" xfId="0" applyFont="1" applyFill="1" applyBorder="1" applyAlignment="1" applyProtection="1">
      <alignment horizontal="left" vertical="top" wrapText="1"/>
      <protection locked="0"/>
    </xf>
    <xf numFmtId="0" fontId="22" fillId="2" borderId="21" xfId="0" applyFont="1" applyFill="1" applyBorder="1" applyAlignment="1" applyProtection="1">
      <alignment horizontal="left" vertical="center" wrapText="1"/>
      <protection locked="0"/>
    </xf>
    <xf numFmtId="0" fontId="22" fillId="2" borderId="22" xfId="0" applyFont="1" applyFill="1" applyBorder="1" applyAlignment="1" applyProtection="1">
      <alignment horizontal="left" vertical="center" wrapText="1"/>
      <protection locked="0"/>
    </xf>
    <xf numFmtId="0" fontId="21" fillId="9" borderId="16" xfId="0" applyFont="1" applyFill="1" applyBorder="1" applyAlignment="1">
      <alignment horizontal="left" vertical="center" wrapText="1"/>
    </xf>
    <xf numFmtId="0" fontId="21" fillId="9" borderId="14" xfId="0" applyFont="1" applyFill="1" applyBorder="1" applyAlignment="1">
      <alignment horizontal="left" vertical="center" wrapText="1"/>
    </xf>
    <xf numFmtId="0" fontId="21" fillId="9" borderId="15" xfId="0" applyFont="1" applyFill="1" applyBorder="1" applyAlignment="1">
      <alignment horizontal="left" vertical="center" wrapText="1"/>
    </xf>
    <xf numFmtId="0" fontId="22" fillId="0" borderId="20" xfId="0" quotePrefix="1" applyFont="1" applyBorder="1" applyAlignment="1">
      <alignment horizontal="left" vertical="center" wrapText="1"/>
    </xf>
    <xf numFmtId="0" fontId="22" fillId="5" borderId="1" xfId="0" applyFont="1" applyFill="1" applyBorder="1" applyAlignment="1" applyProtection="1">
      <alignment horizontal="center" vertical="center" textRotation="90" wrapText="1"/>
      <protection locked="0"/>
    </xf>
    <xf numFmtId="0" fontId="22" fillId="5" borderId="2" xfId="0" applyFont="1" applyFill="1" applyBorder="1" applyAlignment="1" applyProtection="1">
      <alignment horizontal="center" vertical="center" textRotation="90" wrapText="1"/>
      <protection locked="0"/>
    </xf>
    <xf numFmtId="0" fontId="22" fillId="5" borderId="2" xfId="0" applyFont="1" applyFill="1" applyBorder="1" applyAlignment="1" applyProtection="1">
      <alignment horizontal="center" vertical="center" wrapText="1"/>
      <protection locked="0"/>
    </xf>
    <xf numFmtId="0" fontId="22" fillId="5" borderId="24" xfId="0" applyFont="1" applyFill="1" applyBorder="1" applyAlignment="1" applyProtection="1">
      <alignment horizontal="center" vertical="center"/>
      <protection locked="0"/>
    </xf>
    <xf numFmtId="0" fontId="22" fillId="5" borderId="1" xfId="0" applyFont="1" applyFill="1" applyBorder="1" applyAlignment="1" applyProtection="1">
      <alignment horizontal="center" vertical="center"/>
      <protection locked="0"/>
    </xf>
    <xf numFmtId="0" fontId="22" fillId="5" borderId="2"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22" fillId="5" borderId="5" xfId="0" applyFont="1" applyFill="1" applyBorder="1" applyAlignment="1" applyProtection="1">
      <alignment horizontal="center" vertical="center"/>
      <protection locked="0"/>
    </xf>
    <xf numFmtId="0" fontId="22" fillId="5" borderId="2"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2" fillId="5" borderId="24" xfId="0" applyFont="1" applyFill="1" applyBorder="1" applyAlignment="1">
      <alignment horizontal="center" vertical="center" wrapText="1"/>
    </xf>
    <xf numFmtId="0" fontId="22" fillId="0" borderId="139" xfId="0" applyFont="1" applyBorder="1" applyAlignment="1">
      <alignment horizontal="left" vertical="center" wrapText="1"/>
    </xf>
    <xf numFmtId="0" fontId="21" fillId="9" borderId="140" xfId="0" applyFont="1" applyFill="1" applyBorder="1" applyAlignment="1">
      <alignment horizontal="left" vertical="center" wrapText="1"/>
    </xf>
    <xf numFmtId="0" fontId="21" fillId="2" borderId="141" xfId="0" applyFont="1" applyFill="1" applyBorder="1" applyAlignment="1" applyProtection="1">
      <alignment horizontal="left" vertical="center" wrapText="1"/>
      <protection locked="0"/>
    </xf>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2" fillId="5" borderId="23" xfId="0" applyFont="1" applyFill="1" applyBorder="1" applyAlignment="1" applyProtection="1">
      <alignment horizontal="center" vertical="center" wrapText="1"/>
      <protection locked="0"/>
    </xf>
    <xf numFmtId="0" fontId="22" fillId="5" borderId="24" xfId="0" applyFont="1" applyFill="1" applyBorder="1" applyAlignment="1" applyProtection="1">
      <alignment horizontal="center" vertical="center" wrapText="1"/>
      <protection locked="0"/>
    </xf>
    <xf numFmtId="0" fontId="22" fillId="9" borderId="19" xfId="0" applyFont="1" applyFill="1" applyBorder="1" applyAlignment="1">
      <alignment horizontal="left" vertical="center" wrapText="1"/>
    </xf>
    <xf numFmtId="0" fontId="22" fillId="9" borderId="14" xfId="0" applyFont="1" applyFill="1" applyBorder="1" applyAlignment="1">
      <alignment horizontal="left" vertical="center" wrapText="1"/>
    </xf>
    <xf numFmtId="0" fontId="22" fillId="9" borderId="15" xfId="0" applyFont="1" applyFill="1" applyBorder="1" applyAlignment="1">
      <alignment horizontal="left" vertical="center" wrapText="1"/>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1" xfId="0" applyFont="1" applyFill="1" applyBorder="1" applyAlignment="1">
      <alignment horizontal="left" vertical="top" wrapText="1"/>
    </xf>
    <xf numFmtId="0" fontId="24" fillId="0" borderId="131" xfId="0" applyFont="1" applyBorder="1" applyAlignment="1" applyProtection="1">
      <alignment horizontal="center" vertical="center" textRotation="90" wrapText="1"/>
      <protection hidden="1"/>
    </xf>
    <xf numFmtId="0" fontId="24" fillId="0" borderId="131" xfId="0" applyFont="1" applyBorder="1" applyAlignment="1">
      <alignment horizontal="center" vertical="center" textRotation="90" wrapText="1"/>
    </xf>
    <xf numFmtId="0" fontId="24" fillId="0" borderId="0" xfId="0" applyFont="1" applyAlignment="1">
      <alignment horizontal="center" vertical="center" textRotation="90" wrapText="1"/>
    </xf>
    <xf numFmtId="0" fontId="24" fillId="0" borderId="0" xfId="0" applyFont="1" applyAlignment="1" applyProtection="1">
      <alignment horizontal="center" vertical="center" textRotation="90" wrapText="1"/>
      <protection hidden="1"/>
    </xf>
    <xf numFmtId="2" fontId="46" fillId="0" borderId="0" xfId="0" applyNumberFormat="1" applyFont="1" applyAlignment="1">
      <alignment horizontal="center" vertical="center" textRotation="90" wrapText="1"/>
    </xf>
    <xf numFmtId="0" fontId="46" fillId="0" borderId="0" xfId="0" applyFont="1" applyAlignment="1">
      <alignment horizontal="center" vertical="center" textRotation="90" wrapText="1"/>
    </xf>
    <xf numFmtId="0" fontId="45" fillId="0" borderId="0" xfId="0" applyFont="1" applyAlignment="1">
      <alignment horizontal="center" vertical="center" wrapText="1"/>
    </xf>
    <xf numFmtId="0" fontId="21" fillId="2" borderId="21" xfId="0" applyFont="1" applyFill="1" applyBorder="1" applyAlignment="1" applyProtection="1">
      <alignment vertical="center" wrapText="1"/>
      <protection locked="0"/>
    </xf>
    <xf numFmtId="0" fontId="21" fillId="2" borderId="22" xfId="0" applyFont="1" applyFill="1" applyBorder="1" applyAlignment="1" applyProtection="1">
      <alignment vertical="center" wrapText="1"/>
      <protection locked="0"/>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1" fillId="2" borderId="139" xfId="0" applyFont="1" applyFill="1" applyBorder="1" applyAlignment="1" applyProtection="1">
      <alignment vertical="center" wrapText="1"/>
      <protection locked="0"/>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4" fillId="3" borderId="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120" xfId="0" applyFont="1" applyFill="1" applyBorder="1" applyAlignment="1">
      <alignment horizontal="center" vertical="center" wrapText="1"/>
    </xf>
    <xf numFmtId="0" fontId="21" fillId="3" borderId="4" xfId="0" applyFont="1" applyFill="1" applyBorder="1" applyAlignment="1">
      <alignment vertical="center" wrapText="1"/>
    </xf>
    <xf numFmtId="0" fontId="21" fillId="3" borderId="120" xfId="0" applyFont="1" applyFill="1" applyBorder="1" applyAlignment="1">
      <alignment vertical="center" wrapText="1"/>
    </xf>
    <xf numFmtId="0" fontId="24" fillId="3" borderId="0" xfId="0" applyFont="1" applyFill="1" applyAlignment="1">
      <alignment horizontal="center" vertical="center"/>
    </xf>
    <xf numFmtId="0" fontId="22" fillId="3" borderId="1" xfId="0" applyFont="1" applyFill="1" applyBorder="1" applyAlignment="1" applyProtection="1">
      <alignment horizontal="center" vertical="center" textRotation="90" wrapText="1"/>
      <protection hidden="1"/>
    </xf>
    <xf numFmtId="0" fontId="22" fillId="3" borderId="2" xfId="0" applyFont="1" applyFill="1" applyBorder="1" applyAlignment="1" applyProtection="1">
      <alignment horizontal="center" vertical="center" textRotation="90" wrapText="1"/>
      <protection hidden="1"/>
    </xf>
    <xf numFmtId="0" fontId="24" fillId="3" borderId="122" xfId="0" applyFont="1" applyFill="1" applyBorder="1" applyAlignment="1">
      <alignment horizontal="center" vertical="center" textRotation="90" wrapText="1"/>
    </xf>
    <xf numFmtId="0" fontId="24" fillId="3" borderId="124" xfId="0" applyFont="1" applyFill="1" applyBorder="1" applyAlignment="1">
      <alignment horizontal="center" vertical="center" textRotation="90" wrapText="1"/>
    </xf>
    <xf numFmtId="0" fontId="24" fillId="3" borderId="126" xfId="0" applyFont="1" applyFill="1" applyBorder="1" applyAlignment="1">
      <alignment horizontal="center" vertical="center" textRotation="90" wrapText="1"/>
    </xf>
    <xf numFmtId="0" fontId="21" fillId="2" borderId="27" xfId="0" applyFont="1" applyFill="1" applyBorder="1" applyAlignment="1" applyProtection="1">
      <alignment horizontal="center" vertical="center" wrapText="1"/>
      <protection hidden="1"/>
    </xf>
    <xf numFmtId="0" fontId="21" fillId="3" borderId="122" xfId="0" applyFont="1" applyFill="1" applyBorder="1" applyAlignment="1" applyProtection="1">
      <alignment horizontal="center" vertical="center" textRotation="90" wrapText="1"/>
      <protection hidden="1"/>
    </xf>
    <xf numFmtId="0" fontId="21" fillId="3" borderId="124" xfId="0" applyFont="1" applyFill="1" applyBorder="1" applyAlignment="1" applyProtection="1">
      <alignment horizontal="center" vertical="center" textRotation="90" wrapText="1"/>
      <protection hidden="1"/>
    </xf>
    <xf numFmtId="0" fontId="21" fillId="3" borderId="126" xfId="0" applyFont="1" applyFill="1" applyBorder="1" applyAlignment="1" applyProtection="1">
      <alignment horizontal="center" vertical="center" textRotation="90" wrapText="1"/>
      <protection hidden="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2" borderId="94" xfId="0" applyFont="1" applyFill="1" applyBorder="1" applyAlignment="1" applyProtection="1">
      <alignment horizontal="center" vertical="center"/>
      <protection locked="0"/>
    </xf>
    <xf numFmtId="0" fontId="24" fillId="3" borderId="1" xfId="0" applyFont="1" applyFill="1" applyBorder="1" applyAlignment="1">
      <alignment horizontal="center" vertical="center"/>
    </xf>
    <xf numFmtId="0" fontId="24" fillId="3" borderId="67" xfId="0" applyFont="1" applyFill="1" applyBorder="1" applyAlignment="1">
      <alignment horizontal="center" vertical="center"/>
    </xf>
    <xf numFmtId="0" fontId="24" fillId="3" borderId="68" xfId="0" applyFont="1" applyFill="1" applyBorder="1" applyAlignment="1">
      <alignment horizontal="center" vertical="center" textRotation="90" wrapText="1"/>
    </xf>
    <xf numFmtId="0" fontId="24" fillId="3" borderId="1" xfId="0" applyFont="1" applyFill="1" applyBorder="1" applyAlignment="1">
      <alignment horizontal="center" vertical="center" textRotation="90" wrapText="1"/>
    </xf>
    <xf numFmtId="0" fontId="24" fillId="3" borderId="67" xfId="0" applyFont="1" applyFill="1" applyBorder="1" applyAlignment="1">
      <alignment horizontal="center" vertical="center" textRotation="90" wrapText="1"/>
    </xf>
    <xf numFmtId="0" fontId="21" fillId="2" borderId="119" xfId="0" applyFont="1" applyFill="1" applyBorder="1" applyAlignment="1" applyProtection="1">
      <alignment horizontal="center" vertical="center"/>
      <protection locked="0"/>
    </xf>
    <xf numFmtId="0" fontId="24" fillId="3" borderId="121" xfId="0" applyFont="1" applyFill="1" applyBorder="1" applyAlignment="1">
      <alignment horizontal="left" vertical="top" wrapText="1"/>
    </xf>
    <xf numFmtId="0" fontId="25" fillId="3" borderId="123" xfId="0" applyFont="1" applyFill="1" applyBorder="1" applyAlignment="1">
      <alignment horizontal="left" vertical="top" wrapText="1"/>
    </xf>
    <xf numFmtId="0" fontId="25" fillId="3" borderId="125" xfId="0" applyFont="1" applyFill="1" applyBorder="1" applyAlignment="1">
      <alignment horizontal="left" vertical="top" wrapText="1"/>
    </xf>
    <xf numFmtId="0" fontId="24" fillId="3" borderId="68"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8" xfId="0" applyFont="1" applyFill="1" applyBorder="1" applyAlignment="1">
      <alignment horizontal="center" vertical="center"/>
    </xf>
    <xf numFmtId="0" fontId="22" fillId="3" borderId="1" xfId="0" applyFont="1" applyFill="1" applyBorder="1" applyAlignment="1" applyProtection="1">
      <alignment horizontal="center" vertical="center" textRotation="90" wrapText="1"/>
      <protection locked="0"/>
    </xf>
    <xf numFmtId="0" fontId="22" fillId="3" borderId="2" xfId="0" applyFont="1" applyFill="1" applyBorder="1" applyAlignment="1" applyProtection="1">
      <alignment horizontal="center" vertical="center" textRotation="90" wrapText="1"/>
      <protection locked="0"/>
    </xf>
    <xf numFmtId="0" fontId="22" fillId="3" borderId="1"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wrapText="1"/>
      <protection locked="0"/>
    </xf>
    <xf numFmtId="0" fontId="22" fillId="3" borderId="24"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protection locked="0"/>
    </xf>
    <xf numFmtId="0" fontId="21" fillId="0" borderId="16" xfId="0" applyFont="1" applyBorder="1" applyAlignment="1">
      <alignment horizontal="left" vertical="center" wrapText="1"/>
    </xf>
    <xf numFmtId="0" fontId="22" fillId="3" borderId="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68"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22" fillId="3" borderId="67" xfId="0" applyFont="1" applyFill="1" applyBorder="1" applyAlignment="1" applyProtection="1">
      <alignment horizontal="center" vertical="center" wrapText="1"/>
      <protection locked="0"/>
    </xf>
    <xf numFmtId="0" fontId="21" fillId="0" borderId="16" xfId="0" applyFont="1" applyBorder="1" applyAlignment="1">
      <alignment horizontal="left" wrapText="1"/>
    </xf>
    <xf numFmtId="0" fontId="21" fillId="0" borderId="14" xfId="0" applyFont="1" applyBorder="1" applyAlignment="1">
      <alignment horizontal="left" wrapText="1"/>
    </xf>
    <xf numFmtId="0" fontId="21" fillId="0" borderId="15" xfId="0" applyFont="1" applyBorder="1" applyAlignment="1">
      <alignment horizontal="left"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21" fillId="3" borderId="121" xfId="0" applyFont="1" applyFill="1" applyBorder="1" applyAlignment="1">
      <alignment horizontal="center" vertical="center" wrapText="1"/>
    </xf>
    <xf numFmtId="0" fontId="21" fillId="3" borderId="123" xfId="0" applyFont="1" applyFill="1" applyBorder="1" applyAlignment="1">
      <alignment horizontal="center" vertical="center" wrapText="1"/>
    </xf>
    <xf numFmtId="0" fontId="21" fillId="3" borderId="125" xfId="0" applyFont="1" applyFill="1" applyBorder="1" applyAlignment="1">
      <alignment horizontal="center" vertical="center" wrapText="1"/>
    </xf>
    <xf numFmtId="0" fontId="21" fillId="3" borderId="62"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68"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67" xfId="0" applyFont="1" applyFill="1" applyBorder="1" applyAlignment="1" applyProtection="1">
      <alignment horizontal="center" vertical="center" wrapText="1"/>
      <protection locked="0"/>
    </xf>
    <xf numFmtId="0" fontId="21" fillId="3" borderId="68" xfId="0" applyFont="1" applyFill="1" applyBorder="1" applyAlignment="1" applyProtection="1">
      <alignment horizontal="center" vertical="center" textRotation="90" wrapText="1"/>
      <protection locked="0"/>
    </xf>
    <xf numFmtId="0" fontId="21" fillId="3" borderId="1" xfId="0" applyFont="1" applyFill="1" applyBorder="1" applyAlignment="1" applyProtection="1">
      <alignment horizontal="center" vertical="center" textRotation="90" wrapText="1"/>
      <protection locked="0"/>
    </xf>
    <xf numFmtId="0" fontId="21" fillId="3" borderId="67" xfId="0" applyFont="1" applyFill="1" applyBorder="1" applyAlignment="1" applyProtection="1">
      <alignment horizontal="center" vertical="center" textRotation="90" wrapText="1"/>
      <protection locked="0"/>
    </xf>
    <xf numFmtId="0" fontId="21" fillId="3" borderId="83" xfId="0" applyFont="1" applyFill="1" applyBorder="1" applyAlignment="1" applyProtection="1">
      <alignment horizontal="center" vertical="center"/>
      <protection locked="0"/>
    </xf>
    <xf numFmtId="0" fontId="21" fillId="3" borderId="84"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67" xfId="0" applyFont="1" applyFill="1" applyBorder="1" applyAlignment="1" applyProtection="1">
      <alignment horizontal="center" vertical="center"/>
      <protection locked="0"/>
    </xf>
    <xf numFmtId="0" fontId="22" fillId="0" borderId="0" xfId="0" applyFont="1" applyAlignment="1" applyProtection="1">
      <alignment horizontal="center" vertical="center" textRotation="90" wrapText="1"/>
      <protection hidden="1"/>
    </xf>
    <xf numFmtId="168" fontId="25" fillId="0" borderId="0" xfId="0" applyNumberFormat="1" applyFont="1" applyAlignment="1" applyProtection="1">
      <alignment horizontal="center" vertical="center" wrapText="1"/>
      <protection hidden="1"/>
    </xf>
    <xf numFmtId="0" fontId="26" fillId="7" borderId="25" xfId="0" applyFont="1" applyFill="1" applyBorder="1" applyAlignment="1">
      <alignment horizontal="left" vertical="top" wrapText="1"/>
    </xf>
    <xf numFmtId="0" fontId="24" fillId="7" borderId="25" xfId="0" applyFont="1" applyFill="1" applyBorder="1" applyAlignment="1">
      <alignment horizontal="left" vertical="top" wrapText="1"/>
    </xf>
    <xf numFmtId="0" fontId="49" fillId="7" borderId="69" xfId="0" applyFont="1" applyFill="1" applyBorder="1" applyAlignment="1">
      <alignment horizontal="left" vertical="top" wrapText="1"/>
    </xf>
    <xf numFmtId="0" fontId="21" fillId="7" borderId="25" xfId="0" applyFont="1" applyFill="1" applyBorder="1" applyAlignment="1">
      <alignment horizontal="left" vertical="top" wrapText="1"/>
    </xf>
    <xf numFmtId="0" fontId="21" fillId="7" borderId="81" xfId="0" applyFont="1" applyFill="1" applyBorder="1" applyAlignment="1" applyProtection="1">
      <alignment horizontal="center" vertical="center" textRotation="90" wrapText="1"/>
      <protection hidden="1"/>
    </xf>
    <xf numFmtId="0" fontId="21" fillId="7" borderId="82" xfId="0" applyFont="1" applyFill="1" applyBorder="1" applyAlignment="1" applyProtection="1">
      <alignment horizontal="center" vertical="center" textRotation="90" wrapText="1"/>
      <protection hidden="1"/>
    </xf>
    <xf numFmtId="0" fontId="24" fillId="7" borderId="81" xfId="0" applyFont="1" applyFill="1" applyBorder="1" applyAlignment="1">
      <alignment horizontal="center" vertical="center" textRotation="90" wrapText="1"/>
    </xf>
    <xf numFmtId="0" fontId="24" fillId="7" borderId="82" xfId="0" applyFont="1" applyFill="1" applyBorder="1" applyAlignment="1">
      <alignment horizontal="center" vertical="center" textRotation="90" wrapText="1"/>
    </xf>
    <xf numFmtId="0" fontId="24" fillId="7" borderId="0" xfId="0" applyFont="1" applyFill="1" applyAlignment="1">
      <alignment horizontal="center" vertical="center"/>
    </xf>
    <xf numFmtId="0" fontId="21" fillId="0" borderId="68"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67" xfId="0" applyFont="1" applyBorder="1" applyAlignment="1">
      <alignment horizontal="justify" vertical="center" wrapText="1"/>
    </xf>
    <xf numFmtId="0" fontId="24" fillId="7" borderId="25" xfId="0" applyFont="1" applyFill="1" applyBorder="1" applyAlignment="1">
      <alignment horizontal="center" vertical="center"/>
    </xf>
    <xf numFmtId="0" fontId="21" fillId="0" borderId="66" xfId="0" applyFont="1" applyBorder="1" applyAlignment="1">
      <alignment horizontal="justify" vertical="center" wrapText="1"/>
    </xf>
    <xf numFmtId="0" fontId="21" fillId="2" borderId="17" xfId="0" applyFont="1" applyFill="1" applyBorder="1" applyAlignment="1" applyProtection="1">
      <alignment vertical="center" wrapText="1"/>
      <protection locked="0"/>
    </xf>
    <xf numFmtId="0" fontId="21" fillId="2" borderId="12"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24" fillId="7" borderId="25" xfId="0" applyFont="1" applyFill="1" applyBorder="1" applyAlignment="1">
      <alignment horizontal="center" vertical="center" wrapText="1"/>
    </xf>
    <xf numFmtId="0" fontId="21" fillId="7" borderId="25" xfId="0" applyFont="1" applyFill="1" applyBorder="1" applyAlignment="1" applyProtection="1">
      <alignment horizontal="center" vertical="center" wrapText="1"/>
      <protection locked="0"/>
    </xf>
    <xf numFmtId="0" fontId="21" fillId="7" borderId="25" xfId="0" applyFont="1" applyFill="1" applyBorder="1" applyAlignment="1" applyProtection="1">
      <alignment horizontal="center" vertical="center"/>
      <protection locked="0"/>
    </xf>
    <xf numFmtId="0" fontId="21" fillId="7" borderId="25" xfId="0" applyFont="1" applyFill="1" applyBorder="1" applyAlignment="1" applyProtection="1">
      <alignment horizontal="center" vertical="center" textRotation="90" wrapText="1"/>
      <protection locked="0"/>
    </xf>
    <xf numFmtId="0" fontId="21" fillId="0" borderId="3" xfId="0" applyFont="1" applyBorder="1" applyAlignment="1">
      <alignment horizontal="justify" vertical="center" wrapText="1"/>
    </xf>
    <xf numFmtId="0" fontId="24" fillId="7" borderId="25" xfId="0" applyFont="1" applyFill="1" applyBorder="1" applyAlignment="1">
      <alignment horizontal="center" vertical="center" textRotation="90" wrapText="1"/>
    </xf>
    <xf numFmtId="0" fontId="21" fillId="0" borderId="115" xfId="0" applyFont="1" applyBorder="1" applyAlignment="1">
      <alignment horizontal="left" vertical="center" wrapText="1"/>
    </xf>
    <xf numFmtId="0" fontId="21" fillId="0" borderId="116" xfId="0" applyFont="1" applyBorder="1" applyAlignment="1">
      <alignment horizontal="left" vertical="center" wrapText="1"/>
    </xf>
    <xf numFmtId="0" fontId="21" fillId="0" borderId="117" xfId="0" applyFont="1" applyBorder="1" applyAlignment="1">
      <alignment horizontal="left" vertical="center" wrapText="1"/>
    </xf>
    <xf numFmtId="0" fontId="21" fillId="0" borderId="6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24" xfId="0" applyFont="1" applyBorder="1" applyAlignment="1">
      <alignment horizontal="left" vertical="center" wrapText="1"/>
    </xf>
    <xf numFmtId="0" fontId="24" fillId="7" borderId="63" xfId="0" applyFont="1" applyFill="1" applyBorder="1" applyAlignment="1">
      <alignment horizontal="center" vertical="center" wrapText="1"/>
    </xf>
    <xf numFmtId="0" fontId="24" fillId="7" borderId="64" xfId="0" applyFont="1" applyFill="1" applyBorder="1" applyAlignment="1">
      <alignment horizontal="center" vertical="center" wrapText="1"/>
    </xf>
    <xf numFmtId="0" fontId="24" fillId="7" borderId="65" xfId="0" applyFont="1" applyFill="1" applyBorder="1" applyAlignment="1">
      <alignment horizontal="center" vertical="center" wrapText="1"/>
    </xf>
    <xf numFmtId="0" fontId="21" fillId="0" borderId="1" xfId="0" applyFont="1" applyBorder="1" applyAlignment="1">
      <alignment horizontal="justify" vertical="center"/>
    </xf>
    <xf numFmtId="0" fontId="24" fillId="0" borderId="0" xfId="0" applyFont="1" applyAlignment="1">
      <alignment horizontal="left" vertical="center" wrapText="1"/>
    </xf>
    <xf numFmtId="0" fontId="21" fillId="0" borderId="62" xfId="0" applyFont="1" applyBorder="1" applyAlignment="1">
      <alignment horizontal="justify" vertical="center"/>
    </xf>
    <xf numFmtId="0" fontId="21" fillId="0" borderId="23" xfId="0" applyFont="1" applyBorder="1" applyAlignment="1">
      <alignment horizontal="justify" vertical="center"/>
    </xf>
    <xf numFmtId="0" fontId="21" fillId="0" borderId="24" xfId="0" applyFont="1" applyBorder="1" applyAlignment="1">
      <alignment horizontal="justify" vertical="center"/>
    </xf>
    <xf numFmtId="0" fontId="21" fillId="7" borderId="25" xfId="0" applyFont="1" applyFill="1" applyBorder="1" applyAlignment="1">
      <alignment horizontal="center" vertical="center" wrapText="1"/>
    </xf>
    <xf numFmtId="0" fontId="21" fillId="7" borderId="63" xfId="0" applyFont="1" applyFill="1" applyBorder="1" applyAlignment="1" applyProtection="1">
      <alignment horizontal="center" vertical="center" wrapText="1"/>
      <protection locked="0"/>
    </xf>
    <xf numFmtId="0" fontId="21" fillId="7" borderId="64" xfId="0" applyFont="1" applyFill="1" applyBorder="1" applyAlignment="1" applyProtection="1">
      <alignment horizontal="center" vertical="center" wrapText="1"/>
      <protection locked="0"/>
    </xf>
    <xf numFmtId="0" fontId="21" fillId="7" borderId="65" xfId="0" applyFont="1" applyFill="1" applyBorder="1" applyAlignment="1" applyProtection="1">
      <alignment horizontal="center" vertical="center" wrapText="1"/>
      <protection locked="0"/>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5" fillId="8" borderId="25" xfId="0" applyFont="1" applyFill="1" applyBorder="1" applyAlignment="1">
      <alignment horizontal="left" vertical="center" wrapText="1"/>
    </xf>
    <xf numFmtId="0" fontId="24" fillId="8" borderId="25" xfId="0" applyFont="1" applyFill="1" applyBorder="1" applyAlignment="1">
      <alignment horizontal="left" vertical="center" wrapText="1"/>
    </xf>
    <xf numFmtId="0" fontId="24" fillId="8" borderId="81" xfId="0" applyFont="1" applyFill="1" applyBorder="1" applyAlignment="1" applyProtection="1">
      <alignment horizontal="center" vertical="center" textRotation="90" wrapText="1"/>
      <protection hidden="1"/>
    </xf>
    <xf numFmtId="0" fontId="24" fillId="8" borderId="82" xfId="0" applyFont="1" applyFill="1" applyBorder="1" applyAlignment="1" applyProtection="1">
      <alignment horizontal="center" vertical="center" textRotation="90" wrapText="1"/>
      <protection hidden="1"/>
    </xf>
    <xf numFmtId="0" fontId="24" fillId="8" borderId="81" xfId="0" applyFont="1" applyFill="1" applyBorder="1" applyAlignment="1">
      <alignment horizontal="center" vertical="center" textRotation="90" wrapText="1"/>
    </xf>
    <xf numFmtId="0" fontId="24" fillId="8" borderId="82" xfId="0" applyFont="1" applyFill="1" applyBorder="1" applyAlignment="1">
      <alignment horizontal="center" vertical="center" textRotation="90" wrapText="1"/>
    </xf>
    <xf numFmtId="0" fontId="24" fillId="8" borderId="0" xfId="0" applyFont="1" applyFill="1" applyAlignment="1">
      <alignment horizontal="center" vertical="center"/>
    </xf>
    <xf numFmtId="0" fontId="24" fillId="8" borderId="25" xfId="0" applyFont="1" applyFill="1" applyBorder="1" applyAlignment="1">
      <alignment horizontal="center" vertical="center" wrapText="1"/>
    </xf>
    <xf numFmtId="0" fontId="24" fillId="8" borderId="25" xfId="0" applyFont="1" applyFill="1" applyBorder="1" applyAlignment="1">
      <alignment horizontal="center" vertical="center"/>
    </xf>
    <xf numFmtId="0" fontId="24" fillId="8" borderId="25" xfId="0" applyFont="1" applyFill="1" applyBorder="1" applyAlignment="1">
      <alignment horizontal="center" vertical="center" textRotation="90" wrapText="1"/>
    </xf>
    <xf numFmtId="0" fontId="24" fillId="8" borderId="63" xfId="0" applyFont="1" applyFill="1" applyBorder="1" applyAlignment="1">
      <alignment horizontal="center" vertical="center" wrapText="1"/>
    </xf>
    <xf numFmtId="0" fontId="24" fillId="8" borderId="64" xfId="0" applyFont="1" applyFill="1" applyBorder="1" applyAlignment="1">
      <alignment horizontal="center" vertical="center" wrapText="1"/>
    </xf>
    <xf numFmtId="0" fontId="24" fillId="8" borderId="65" xfId="0" applyFont="1" applyFill="1" applyBorder="1" applyAlignment="1">
      <alignment horizontal="center" vertical="center" wrapText="1"/>
    </xf>
    <xf numFmtId="0" fontId="24" fillId="8" borderId="25" xfId="0" applyFont="1" applyFill="1" applyBorder="1" applyAlignment="1" applyProtection="1">
      <alignment horizontal="center" vertical="center" wrapText="1"/>
      <protection locked="0"/>
    </xf>
    <xf numFmtId="0" fontId="24" fillId="8" borderId="25" xfId="0" applyFont="1" applyFill="1" applyBorder="1" applyAlignment="1" applyProtection="1">
      <alignment horizontal="center" vertical="center"/>
      <protection locked="0"/>
    </xf>
    <xf numFmtId="0" fontId="21" fillId="0" borderId="39" xfId="0" quotePrefix="1" applyFont="1" applyBorder="1" applyAlignment="1">
      <alignment vertical="center" wrapText="1"/>
    </xf>
    <xf numFmtId="0" fontId="24" fillId="8" borderId="25" xfId="0" applyFont="1" applyFill="1" applyBorder="1" applyAlignment="1" applyProtection="1">
      <alignment horizontal="center" vertical="center" textRotation="90" wrapText="1"/>
      <protection locked="0"/>
    </xf>
    <xf numFmtId="0" fontId="24" fillId="8" borderId="63" xfId="0" applyFont="1" applyFill="1" applyBorder="1" applyAlignment="1" applyProtection="1">
      <alignment horizontal="center" vertical="center" wrapText="1"/>
      <protection locked="0"/>
    </xf>
    <xf numFmtId="0" fontId="24" fillId="8" borderId="64" xfId="0" applyFont="1" applyFill="1" applyBorder="1" applyAlignment="1" applyProtection="1">
      <alignment horizontal="center" vertical="center" wrapText="1"/>
      <protection locked="0"/>
    </xf>
    <xf numFmtId="0" fontId="24" fillId="8" borderId="65" xfId="0" applyFont="1" applyFill="1" applyBorder="1" applyAlignment="1" applyProtection="1">
      <alignment horizontal="center" vertical="center" wrapText="1"/>
      <protection locked="0"/>
    </xf>
    <xf numFmtId="167" fontId="24" fillId="0" borderId="0" xfId="0" applyNumberFormat="1" applyFont="1" applyAlignment="1">
      <alignment horizontal="center" vertical="center" textRotation="90" wrapText="1"/>
    </xf>
    <xf numFmtId="167" fontId="25" fillId="0" borderId="0" xfId="0" applyNumberFormat="1" applyFont="1" applyAlignment="1" applyProtection="1">
      <alignment horizontal="center" vertical="center" wrapText="1"/>
      <protection hidden="1"/>
    </xf>
    <xf numFmtId="167" fontId="24" fillId="0" borderId="0" xfId="0" applyNumberFormat="1" applyFont="1" applyAlignment="1" applyProtection="1">
      <alignment horizontal="center" vertical="center" textRotation="90" wrapText="1"/>
      <protection hidden="1"/>
    </xf>
    <xf numFmtId="49" fontId="21" fillId="2" borderId="51" xfId="0" applyNumberFormat="1" applyFont="1" applyFill="1" applyBorder="1" applyAlignment="1">
      <alignment horizontal="left" vertical="center" wrapText="1"/>
    </xf>
    <xf numFmtId="49" fontId="21" fillId="2" borderId="49" xfId="0" applyNumberFormat="1" applyFont="1" applyFill="1" applyBorder="1" applyAlignment="1">
      <alignment horizontal="left" vertical="center" wrapText="1"/>
    </xf>
    <xf numFmtId="0" fontId="35" fillId="3" borderId="42" xfId="0" applyFont="1" applyFill="1" applyBorder="1" applyAlignment="1">
      <alignment horizontal="center" vertical="center"/>
    </xf>
    <xf numFmtId="0" fontId="35" fillId="3" borderId="43" xfId="0" applyFont="1" applyFill="1" applyBorder="1" applyAlignment="1">
      <alignment horizontal="center" vertical="center"/>
    </xf>
    <xf numFmtId="0" fontId="35" fillId="3" borderId="44" xfId="0" applyFont="1" applyFill="1" applyBorder="1" applyAlignment="1">
      <alignment horizontal="center" vertical="center"/>
    </xf>
    <xf numFmtId="49" fontId="21" fillId="2" borderId="50" xfId="0" applyNumberFormat="1" applyFont="1" applyFill="1" applyBorder="1" applyAlignment="1">
      <alignment horizontal="left" vertical="center" wrapText="1"/>
    </xf>
    <xf numFmtId="49" fontId="21" fillId="2" borderId="48" xfId="0" applyNumberFormat="1" applyFont="1" applyFill="1" applyBorder="1" applyAlignment="1">
      <alignment horizontal="left" vertical="center" wrapText="1"/>
    </xf>
    <xf numFmtId="49" fontId="60" fillId="2" borderId="47" xfId="0" applyNumberFormat="1" applyFont="1" applyFill="1" applyBorder="1" applyAlignment="1" applyProtection="1">
      <alignment horizontal="left" vertical="top" wrapText="1"/>
      <protection locked="0"/>
    </xf>
    <xf numFmtId="49" fontId="60" fillId="2" borderId="127" xfId="0" applyNumberFormat="1" applyFont="1" applyFill="1" applyBorder="1" applyAlignment="1" applyProtection="1">
      <alignment horizontal="left" vertical="top" wrapText="1"/>
      <protection locked="0"/>
    </xf>
    <xf numFmtId="49" fontId="60" fillId="2" borderId="128" xfId="0" applyNumberFormat="1" applyFont="1" applyFill="1" applyBorder="1" applyAlignment="1" applyProtection="1">
      <alignment horizontal="left" vertical="top" wrapText="1"/>
      <protection locked="0"/>
    </xf>
    <xf numFmtId="49" fontId="60" fillId="2" borderId="47" xfId="0" applyNumberFormat="1" applyFont="1" applyFill="1" applyBorder="1" applyAlignment="1" applyProtection="1">
      <alignment horizontal="left" vertical="center" wrapText="1"/>
      <protection locked="0"/>
    </xf>
    <xf numFmtId="49" fontId="60" fillId="2" borderId="127" xfId="0" applyNumberFormat="1" applyFont="1" applyFill="1" applyBorder="1" applyAlignment="1" applyProtection="1">
      <alignment horizontal="left" vertical="center" wrapText="1"/>
      <protection locked="0"/>
    </xf>
    <xf numFmtId="49" fontId="60" fillId="2" borderId="128" xfId="0" applyNumberFormat="1" applyFont="1" applyFill="1" applyBorder="1" applyAlignment="1" applyProtection="1">
      <alignment horizontal="left" vertical="center" wrapText="1"/>
      <protection locked="0"/>
    </xf>
    <xf numFmtId="0" fontId="55" fillId="2" borderId="1" xfId="0" applyFont="1" applyFill="1" applyBorder="1" applyAlignment="1" applyProtection="1">
      <alignment horizontal="center"/>
      <protection locked="0"/>
    </xf>
    <xf numFmtId="0" fontId="21" fillId="2" borderId="1" xfId="0" applyFont="1" applyFill="1" applyBorder="1" applyAlignment="1" applyProtection="1">
      <alignment horizontal="center"/>
      <protection locked="0"/>
    </xf>
    <xf numFmtId="164" fontId="54" fillId="2" borderId="4" xfId="0" applyNumberFormat="1" applyFont="1" applyFill="1" applyBorder="1" applyAlignment="1" applyProtection="1">
      <alignment horizontal="center"/>
      <protection locked="0"/>
    </xf>
    <xf numFmtId="164" fontId="21" fillId="2" borderId="5" xfId="0" applyNumberFormat="1" applyFont="1" applyFill="1" applyBorder="1" applyAlignment="1" applyProtection="1">
      <alignment horizontal="center"/>
      <protection locked="0"/>
    </xf>
    <xf numFmtId="164" fontId="21" fillId="2" borderId="70" xfId="0" applyNumberFormat="1" applyFont="1" applyFill="1" applyBorder="1" applyAlignment="1" applyProtection="1">
      <alignment horizontal="center"/>
      <protection locked="0"/>
    </xf>
    <xf numFmtId="0" fontId="40" fillId="3" borderId="2"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35" fillId="3" borderId="87" xfId="0" applyFont="1" applyFill="1" applyBorder="1" applyAlignment="1">
      <alignment horizontal="center" vertical="center" wrapText="1"/>
    </xf>
    <xf numFmtId="0" fontId="35" fillId="3" borderId="88" xfId="0" applyFont="1" applyFill="1" applyBorder="1" applyAlignment="1">
      <alignment horizontal="center" vertical="center" wrapText="1"/>
    </xf>
    <xf numFmtId="0" fontId="35" fillId="3" borderId="89" xfId="0" applyFont="1" applyFill="1" applyBorder="1" applyAlignment="1">
      <alignment horizontal="center" vertical="center" wrapText="1"/>
    </xf>
  </cellXfs>
  <cellStyles count="6">
    <cellStyle name="Hipervínculo" xfId="2" builtinId="8"/>
    <cellStyle name="Normal" xfId="0" builtinId="0"/>
    <cellStyle name="Normal - Style1 2" xfId="4" xr:uid="{00000000-0005-0000-0000-000002000000}"/>
    <cellStyle name="Normal 2" xfId="3" xr:uid="{00000000-0005-0000-0000-000003000000}"/>
    <cellStyle name="Normal 2 2" xfId="5" xr:uid="{00000000-0005-0000-0000-000004000000}"/>
    <cellStyle name="table_head1" xfId="1" xr:uid="{00000000-0005-0000-0000-000006000000}"/>
  </cellStyles>
  <dxfs count="27">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s>
  <tableStyles count="0" defaultTableStyle="TableStyleMedium9" defaultPivotStyle="PivotStyleLight16"/>
  <colors>
    <mruColors>
      <color rgb="FF83A343"/>
      <color rgb="FF34411B"/>
      <color rgb="FFFF9900"/>
      <color rgb="FFF7C435"/>
      <color rgb="FFFFCC00"/>
      <color rgb="FF2E3917"/>
      <color rgb="FF262F13"/>
      <color rgb="FFF9D367"/>
      <color rgb="FF003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1765300</xdr:colOff>
      <xdr:row>0</xdr:row>
      <xdr:rowOff>0</xdr:rowOff>
    </xdr:from>
    <xdr:to>
      <xdr:col>4</xdr:col>
      <xdr:colOff>2978331</xdr:colOff>
      <xdr:row>12</xdr:row>
      <xdr:rowOff>89975</xdr:rowOff>
    </xdr:to>
    <xdr:pic>
      <xdr:nvPicPr>
        <xdr:cNvPr id="2" name="Imagen 1">
          <a:extLst>
            <a:ext uri="{FF2B5EF4-FFF2-40B4-BE49-F238E27FC236}">
              <a16:creationId xmlns:a16="http://schemas.microsoft.com/office/drawing/2014/main" id="{7A0D2D70-2A10-4293-93DB-F53FCCA7A35C}"/>
            </a:ext>
          </a:extLst>
        </xdr:cNvPr>
        <xdr:cNvPicPr>
          <a:picLocks noChangeAspect="1"/>
        </xdr:cNvPicPr>
      </xdr:nvPicPr>
      <xdr:blipFill>
        <a:blip xmlns:r="http://schemas.openxmlformats.org/officeDocument/2006/relationships" r:embed="rId1" cstate="print"/>
        <a:stretch>
          <a:fillRect/>
        </a:stretch>
      </xdr:blipFill>
      <xdr:spPr>
        <a:xfrm>
          <a:off x="7499350" y="0"/>
          <a:ext cx="3968931" cy="2214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1685925</xdr:colOff>
      <xdr:row>0</xdr:row>
      <xdr:rowOff>0</xdr:rowOff>
    </xdr:from>
    <xdr:to>
      <xdr:col>4</xdr:col>
      <xdr:colOff>5658685</xdr:colOff>
      <xdr:row>7</xdr:row>
      <xdr:rowOff>128941</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stretch>
          <a:fillRect/>
        </a:stretch>
      </xdr:blipFill>
      <xdr:spPr>
        <a:xfrm>
          <a:off x="7534275" y="0"/>
          <a:ext cx="3958421" cy="21863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2809875</xdr:colOff>
      <xdr:row>0</xdr:row>
      <xdr:rowOff>47625</xdr:rowOff>
    </xdr:from>
    <xdr:to>
      <xdr:col>4</xdr:col>
      <xdr:colOff>3926747</xdr:colOff>
      <xdr:row>13</xdr:row>
      <xdr:rowOff>157516</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5819775" y="47625"/>
          <a:ext cx="3958421" cy="21863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640773</xdr:colOff>
      <xdr:row>0</xdr:row>
      <xdr:rowOff>43296</xdr:rowOff>
    </xdr:from>
    <xdr:to>
      <xdr:col>4</xdr:col>
      <xdr:colOff>4599098</xdr:colOff>
      <xdr:row>9</xdr:row>
      <xdr:rowOff>331373</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stretch>
          <a:fillRect/>
        </a:stretch>
      </xdr:blipFill>
      <xdr:spPr>
        <a:xfrm>
          <a:off x="5870864" y="43296"/>
          <a:ext cx="3957459" cy="235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152400</xdr:colOff>
      <xdr:row>0</xdr:row>
      <xdr:rowOff>0</xdr:rowOff>
    </xdr:from>
    <xdr:to>
      <xdr:col>4</xdr:col>
      <xdr:colOff>4113633</xdr:colOff>
      <xdr:row>12</xdr:row>
      <xdr:rowOff>63806</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6000750" y="0"/>
          <a:ext cx="3957459" cy="21497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14</xdr:row>
      <xdr:rowOff>34633</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612571" y="1726100"/>
          <a:ext cx="4395107" cy="2404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showGridLines="0" zoomScale="90" zoomScaleNormal="90" workbookViewId="0">
      <selection activeCell="E19" sqref="E19:F19"/>
    </sheetView>
  </sheetViews>
  <sheetFormatPr baseColWidth="10" defaultColWidth="0" defaultRowHeight="0" customHeight="1" zeroHeight="1" x14ac:dyDescent="0.2"/>
  <cols>
    <col min="1" max="1" width="3.85546875" style="5" customWidth="1"/>
    <col min="2" max="2" width="15.28515625" style="5" customWidth="1"/>
    <col min="3" max="3" width="17.28515625" style="5" customWidth="1"/>
    <col min="4" max="4" width="28.5703125" style="5" customWidth="1"/>
    <col min="5" max="5" width="12.85546875" style="5" customWidth="1"/>
    <col min="6" max="6" width="60.140625" style="5" customWidth="1"/>
    <col min="7" max="7" width="21.42578125" style="5" customWidth="1"/>
    <col min="8" max="8" width="6.5703125" style="5" customWidth="1"/>
    <col min="9" max="9" width="2.5703125" style="5" customWidth="1"/>
    <col min="10" max="16384" width="11.42578125" style="5" hidden="1"/>
  </cols>
  <sheetData>
    <row r="1" spans="2:8" ht="13.5" thickBot="1" x14ac:dyDescent="0.25"/>
    <row r="2" spans="2:8" ht="73.5" customHeight="1" x14ac:dyDescent="0.2">
      <c r="B2" s="277" t="s">
        <v>0</v>
      </c>
      <c r="C2" s="278"/>
      <c r="D2" s="278"/>
      <c r="E2" s="278"/>
      <c r="F2" s="278"/>
      <c r="G2" s="278"/>
      <c r="H2" s="279"/>
    </row>
    <row r="3" spans="2:8" ht="12.75" x14ac:dyDescent="0.2">
      <c r="B3" s="65"/>
      <c r="H3" s="66"/>
    </row>
    <row r="4" spans="2:8" ht="12.75" x14ac:dyDescent="0.2">
      <c r="B4" s="65"/>
      <c r="H4" s="66"/>
    </row>
    <row r="5" spans="2:8" ht="12.75" x14ac:dyDescent="0.2">
      <c r="B5" s="67"/>
      <c r="C5" s="6"/>
      <c r="D5" s="6"/>
      <c r="E5" s="6"/>
      <c r="F5" s="6"/>
      <c r="G5" s="6"/>
      <c r="H5" s="68"/>
    </row>
    <row r="6" spans="2:8" ht="65.25" customHeight="1" x14ac:dyDescent="0.2">
      <c r="B6" s="280" t="s">
        <v>1</v>
      </c>
      <c r="C6" s="281"/>
      <c r="D6" s="281"/>
      <c r="E6" s="281"/>
      <c r="F6" s="281"/>
      <c r="G6" s="281"/>
      <c r="H6" s="282"/>
    </row>
    <row r="7" spans="2:8" ht="74.25" customHeight="1" x14ac:dyDescent="0.2">
      <c r="B7" s="280"/>
      <c r="C7" s="281"/>
      <c r="D7" s="281"/>
      <c r="E7" s="281"/>
      <c r="F7" s="281"/>
      <c r="G7" s="281"/>
      <c r="H7" s="282"/>
    </row>
    <row r="8" spans="2:8" ht="21.75" customHeight="1" x14ac:dyDescent="0.2">
      <c r="B8" s="283" t="s">
        <v>2</v>
      </c>
      <c r="C8" s="284"/>
      <c r="D8" s="284"/>
      <c r="E8" s="284"/>
      <c r="F8" s="284"/>
      <c r="G8" s="284"/>
      <c r="H8" s="285"/>
    </row>
    <row r="9" spans="2:8" ht="42" customHeight="1" x14ac:dyDescent="0.2">
      <c r="B9" s="250" t="s">
        <v>3</v>
      </c>
      <c r="C9" s="251"/>
      <c r="D9" s="251"/>
      <c r="E9" s="251"/>
      <c r="F9" s="251"/>
      <c r="G9" s="251"/>
      <c r="H9" s="252"/>
    </row>
    <row r="10" spans="2:8" ht="43.5" customHeight="1" x14ac:dyDescent="0.2">
      <c r="B10" s="250"/>
      <c r="C10" s="251"/>
      <c r="D10" s="251"/>
      <c r="E10" s="251"/>
      <c r="F10" s="251"/>
      <c r="G10" s="251"/>
      <c r="H10" s="252"/>
    </row>
    <row r="11" spans="2:8" ht="12.75" customHeight="1" thickBot="1" x14ac:dyDescent="0.25">
      <c r="B11" s="65"/>
      <c r="D11" s="7"/>
      <c r="E11" s="8"/>
      <c r="F11" s="8"/>
      <c r="G11" s="9"/>
      <c r="H11" s="66"/>
    </row>
    <row r="12" spans="2:8" ht="21" customHeight="1" thickTop="1" x14ac:dyDescent="0.2">
      <c r="B12" s="65"/>
      <c r="C12" s="265" t="s">
        <v>4</v>
      </c>
      <c r="D12" s="266"/>
      <c r="E12" s="253" t="s">
        <v>5</v>
      </c>
      <c r="F12" s="254"/>
      <c r="H12" s="66"/>
    </row>
    <row r="13" spans="2:8" ht="37.5" customHeight="1" x14ac:dyDescent="0.2">
      <c r="B13" s="65"/>
      <c r="C13" s="263" t="s">
        <v>6</v>
      </c>
      <c r="D13" s="264"/>
      <c r="E13" s="255" t="s">
        <v>7</v>
      </c>
      <c r="F13" s="256"/>
      <c r="H13" s="66"/>
    </row>
    <row r="14" spans="2:8" ht="39.75" customHeight="1" x14ac:dyDescent="0.2">
      <c r="B14" s="65"/>
      <c r="C14" s="261" t="s">
        <v>8</v>
      </c>
      <c r="D14" s="262"/>
      <c r="E14" s="259" t="s">
        <v>9</v>
      </c>
      <c r="F14" s="260"/>
      <c r="H14" s="66"/>
    </row>
    <row r="15" spans="2:8" ht="180.75" customHeight="1" x14ac:dyDescent="0.2">
      <c r="B15" s="65"/>
      <c r="C15" s="261" t="s">
        <v>10</v>
      </c>
      <c r="D15" s="262"/>
      <c r="E15" s="259" t="s">
        <v>11</v>
      </c>
      <c r="F15" s="260"/>
      <c r="H15" s="66"/>
    </row>
    <row r="16" spans="2:8" ht="15.75" customHeight="1" x14ac:dyDescent="0.2">
      <c r="B16" s="65"/>
      <c r="C16" s="288" t="s">
        <v>12</v>
      </c>
      <c r="D16" s="16" t="s">
        <v>13</v>
      </c>
      <c r="E16" s="259" t="s">
        <v>14</v>
      </c>
      <c r="F16" s="260"/>
      <c r="H16" s="66"/>
    </row>
    <row r="17" spans="2:8" ht="54" customHeight="1" x14ac:dyDescent="0.2">
      <c r="B17" s="65"/>
      <c r="C17" s="289"/>
      <c r="D17" s="45" t="s">
        <v>15</v>
      </c>
      <c r="E17" s="267" t="s">
        <v>16</v>
      </c>
      <c r="F17" s="268"/>
      <c r="H17" s="66"/>
    </row>
    <row r="18" spans="2:8" ht="98.25" customHeight="1" x14ac:dyDescent="0.2">
      <c r="B18" s="65"/>
      <c r="C18" s="289"/>
      <c r="D18" s="45" t="s">
        <v>17</v>
      </c>
      <c r="E18" s="267" t="s">
        <v>18</v>
      </c>
      <c r="F18" s="268"/>
      <c r="H18" s="66"/>
    </row>
    <row r="19" spans="2:8" ht="83.25" customHeight="1" thickBot="1" x14ac:dyDescent="0.25">
      <c r="B19" s="65"/>
      <c r="C19" s="290" t="s">
        <v>19</v>
      </c>
      <c r="D19" s="291"/>
      <c r="E19" s="257" t="s">
        <v>20</v>
      </c>
      <c r="F19" s="258"/>
      <c r="H19" s="66"/>
    </row>
    <row r="20" spans="2:8" ht="19.5" customHeight="1" thickTop="1" x14ac:dyDescent="0.2">
      <c r="B20" s="65"/>
      <c r="C20" s="10"/>
      <c r="D20" s="10"/>
      <c r="E20" s="11"/>
      <c r="F20" s="11"/>
      <c r="H20" s="66"/>
    </row>
    <row r="21" spans="2:8" ht="37.5" customHeight="1" x14ac:dyDescent="0.2">
      <c r="B21" s="273" t="s">
        <v>21</v>
      </c>
      <c r="C21" s="274"/>
      <c r="D21" s="274"/>
      <c r="E21" s="274"/>
      <c r="F21" s="274"/>
      <c r="G21" s="274"/>
      <c r="H21" s="275"/>
    </row>
    <row r="22" spans="2:8" ht="27.75" customHeight="1" x14ac:dyDescent="0.2">
      <c r="B22" s="65"/>
      <c r="H22" s="66"/>
    </row>
    <row r="23" spans="2:8" ht="27.75" customHeight="1" x14ac:dyDescent="0.2">
      <c r="B23" s="65"/>
      <c r="C23" s="120" t="s">
        <v>22</v>
      </c>
      <c r="D23" s="292" t="s">
        <v>5</v>
      </c>
      <c r="E23" s="292"/>
      <c r="F23" s="292" t="s">
        <v>23</v>
      </c>
      <c r="G23" s="292"/>
      <c r="H23" s="66"/>
    </row>
    <row r="24" spans="2:8" ht="59.25" customHeight="1" x14ac:dyDescent="0.2">
      <c r="B24" s="65"/>
      <c r="C24" s="84" t="s">
        <v>24</v>
      </c>
      <c r="D24" s="269" t="s">
        <v>25</v>
      </c>
      <c r="E24" s="269"/>
      <c r="F24" s="269" t="s">
        <v>26</v>
      </c>
      <c r="G24" s="269"/>
      <c r="H24" s="66"/>
    </row>
    <row r="25" spans="2:8" ht="53.25" customHeight="1" x14ac:dyDescent="0.2">
      <c r="B25" s="65"/>
      <c r="C25" s="85" t="s">
        <v>27</v>
      </c>
      <c r="D25" s="269" t="s">
        <v>28</v>
      </c>
      <c r="E25" s="269"/>
      <c r="F25" s="269" t="s">
        <v>29</v>
      </c>
      <c r="G25" s="269"/>
      <c r="H25" s="66"/>
    </row>
    <row r="26" spans="2:8" ht="62.25" customHeight="1" x14ac:dyDescent="0.2">
      <c r="B26" s="65"/>
      <c r="C26" s="86" t="s">
        <v>30</v>
      </c>
      <c r="D26" s="269" t="s">
        <v>31</v>
      </c>
      <c r="E26" s="269"/>
      <c r="F26" s="269" t="s">
        <v>32</v>
      </c>
      <c r="G26" s="269"/>
      <c r="H26" s="66"/>
    </row>
    <row r="27" spans="2:8" ht="70.5" customHeight="1" x14ac:dyDescent="0.2">
      <c r="B27" s="65"/>
      <c r="C27" s="87" t="s">
        <v>33</v>
      </c>
      <c r="D27" s="269" t="s">
        <v>34</v>
      </c>
      <c r="E27" s="269"/>
      <c r="F27" s="269" t="s">
        <v>35</v>
      </c>
      <c r="G27" s="269"/>
      <c r="H27" s="66"/>
    </row>
    <row r="28" spans="2:8" ht="11.25" customHeight="1" x14ac:dyDescent="0.2">
      <c r="B28" s="69"/>
      <c r="C28" s="64"/>
      <c r="D28" s="64"/>
      <c r="E28" s="64"/>
      <c r="F28" s="64"/>
      <c r="G28" s="64"/>
      <c r="H28" s="70"/>
    </row>
    <row r="29" spans="2:8" ht="14.25" customHeight="1" x14ac:dyDescent="0.2">
      <c r="B29" s="118"/>
      <c r="C29" s="286"/>
      <c r="D29" s="286"/>
      <c r="E29" s="287"/>
      <c r="F29" s="287"/>
      <c r="G29" s="287"/>
      <c r="H29" s="119"/>
    </row>
    <row r="30" spans="2:8" ht="27.75" customHeight="1" x14ac:dyDescent="0.2">
      <c r="B30" s="273" t="s">
        <v>36</v>
      </c>
      <c r="C30" s="274"/>
      <c r="D30" s="274"/>
      <c r="E30" s="274"/>
      <c r="F30" s="274"/>
      <c r="G30" s="274"/>
      <c r="H30" s="275"/>
    </row>
    <row r="31" spans="2:8" ht="13.5" x14ac:dyDescent="0.2">
      <c r="B31" s="65"/>
      <c r="C31" s="12"/>
      <c r="D31" s="12"/>
      <c r="E31" s="276"/>
      <c r="F31" s="276"/>
      <c r="H31" s="66"/>
    </row>
    <row r="32" spans="2:8" ht="16.5" x14ac:dyDescent="0.2">
      <c r="B32" s="270" t="s">
        <v>37</v>
      </c>
      <c r="C32" s="271"/>
      <c r="D32" s="271"/>
      <c r="E32" s="271"/>
      <c r="F32" s="271"/>
      <c r="G32" s="271"/>
      <c r="H32" s="272"/>
    </row>
    <row r="33" spans="2:8" ht="13.5" thickBot="1" x14ac:dyDescent="0.25">
      <c r="B33" s="71"/>
      <c r="C33" s="72"/>
      <c r="D33" s="72"/>
      <c r="E33" s="72"/>
      <c r="F33" s="72"/>
      <c r="G33" s="72"/>
      <c r="H33" s="73"/>
    </row>
    <row r="34" spans="2:8" ht="12.75" x14ac:dyDescent="0.2"/>
    <row r="35" spans="2:8" ht="29.25" customHeight="1" x14ac:dyDescent="0.2"/>
    <row r="36" spans="2:8" ht="26.25" customHeight="1" x14ac:dyDescent="0.2"/>
    <row r="37" spans="2:8" ht="43.5" customHeight="1" x14ac:dyDescent="0.2"/>
    <row r="38" spans="2:8" ht="53.25" customHeight="1" x14ac:dyDescent="0.2"/>
    <row r="39" spans="2:8" ht="12.75" x14ac:dyDescent="0.2"/>
    <row r="40" spans="2:8" ht="12.75" x14ac:dyDescent="0.2"/>
    <row r="41" spans="2:8" ht="12.75" x14ac:dyDescent="0.2"/>
    <row r="42" spans="2:8" ht="12.75" x14ac:dyDescent="0.2"/>
    <row r="43" spans="2:8" ht="12.75" x14ac:dyDescent="0.2"/>
    <row r="44" spans="2:8" ht="12.75" x14ac:dyDescent="0.2"/>
    <row r="45" spans="2:8" ht="12.75" customHeight="1" x14ac:dyDescent="0.2"/>
    <row r="46" spans="2:8" ht="12.75" customHeight="1" x14ac:dyDescent="0.2"/>
    <row r="47" spans="2:8" ht="12.75" customHeight="1" x14ac:dyDescent="0.2"/>
    <row r="48" spans="2: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sheetProtection selectLockedCells="1" selectUnlockedCells="1"/>
  <mergeCells count="34">
    <mergeCell ref="B2:H2"/>
    <mergeCell ref="B6:H7"/>
    <mergeCell ref="B8:H8"/>
    <mergeCell ref="C29:D29"/>
    <mergeCell ref="E29:G29"/>
    <mergeCell ref="C15:D15"/>
    <mergeCell ref="C16:C18"/>
    <mergeCell ref="C19:D19"/>
    <mergeCell ref="E16:F16"/>
    <mergeCell ref="D24:E24"/>
    <mergeCell ref="D23:E23"/>
    <mergeCell ref="F26:G26"/>
    <mergeCell ref="F27:G27"/>
    <mergeCell ref="F23:G23"/>
    <mergeCell ref="D27:E27"/>
    <mergeCell ref="F24:G24"/>
    <mergeCell ref="F25:G25"/>
    <mergeCell ref="D25:E25"/>
    <mergeCell ref="B32:H32"/>
    <mergeCell ref="E18:F18"/>
    <mergeCell ref="B21:H21"/>
    <mergeCell ref="E31:F31"/>
    <mergeCell ref="D26:E26"/>
    <mergeCell ref="B30:H30"/>
    <mergeCell ref="B9:H10"/>
    <mergeCell ref="E12:F12"/>
    <mergeCell ref="E13:F13"/>
    <mergeCell ref="E19:F19"/>
    <mergeCell ref="E15:F15"/>
    <mergeCell ref="C14:D14"/>
    <mergeCell ref="C13:D13"/>
    <mergeCell ref="C12:D12"/>
    <mergeCell ref="E14:F14"/>
    <mergeCell ref="E17:F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39"/>
  <sheetViews>
    <sheetView showGridLines="0" workbookViewId="0">
      <pane xSplit="1" ySplit="4" topLeftCell="B36" activePane="bottomRight" state="frozen"/>
      <selection pane="topRight" activeCell="B1" sqref="B1"/>
      <selection pane="bottomLeft" activeCell="A11" sqref="A11"/>
      <selection pane="bottomRight" activeCell="C25" sqref="C25"/>
    </sheetView>
  </sheetViews>
  <sheetFormatPr baseColWidth="10" defaultColWidth="11.42578125" defaultRowHeight="16.5" x14ac:dyDescent="0.3"/>
  <cols>
    <col min="1" max="1" width="3.5703125" style="20" customWidth="1"/>
    <col min="2" max="2" width="36.42578125" style="20" customWidth="1"/>
    <col min="3" max="3" width="67.140625" style="24" customWidth="1"/>
    <col min="4" max="16384" width="11.42578125" style="20"/>
  </cols>
  <sheetData>
    <row r="2" spans="2:12" x14ac:dyDescent="0.3">
      <c r="B2" s="293" t="s">
        <v>38</v>
      </c>
      <c r="C2" s="293"/>
      <c r="D2" s="19"/>
      <c r="E2" s="19"/>
      <c r="F2" s="19"/>
      <c r="G2" s="19"/>
      <c r="H2" s="19"/>
      <c r="I2" s="19"/>
      <c r="J2" s="19"/>
      <c r="K2" s="19"/>
      <c r="L2" s="19"/>
    </row>
    <row r="4" spans="2:12" x14ac:dyDescent="0.3">
      <c r="B4" s="25" t="s">
        <v>39</v>
      </c>
      <c r="C4" s="26" t="s">
        <v>5</v>
      </c>
    </row>
    <row r="5" spans="2:12" ht="66" x14ac:dyDescent="0.3">
      <c r="B5" s="80" t="s">
        <v>40</v>
      </c>
      <c r="C5" s="21" t="s">
        <v>41</v>
      </c>
    </row>
    <row r="6" spans="2:12" ht="46.5" customHeight="1" x14ac:dyDescent="0.3">
      <c r="B6" s="81" t="s">
        <v>42</v>
      </c>
      <c r="C6" s="22" t="s">
        <v>43</v>
      </c>
    </row>
    <row r="7" spans="2:12" ht="66" x14ac:dyDescent="0.3">
      <c r="B7" s="82" t="s">
        <v>44</v>
      </c>
      <c r="C7" s="23" t="s">
        <v>45</v>
      </c>
    </row>
    <row r="8" spans="2:12" ht="49.5" x14ac:dyDescent="0.3">
      <c r="B8" s="83" t="s">
        <v>46</v>
      </c>
      <c r="C8" s="23" t="s">
        <v>47</v>
      </c>
    </row>
    <row r="9" spans="2:12" ht="49.5" x14ac:dyDescent="0.3">
      <c r="B9" s="83" t="s">
        <v>48</v>
      </c>
      <c r="C9" s="23" t="s">
        <v>49</v>
      </c>
    </row>
    <row r="10" spans="2:12" x14ac:dyDescent="0.3">
      <c r="B10" s="82" t="s">
        <v>50</v>
      </c>
      <c r="C10" s="23" t="s">
        <v>51</v>
      </c>
    </row>
    <row r="11" spans="2:12" ht="132" x14ac:dyDescent="0.3">
      <c r="B11" s="82" t="s">
        <v>52</v>
      </c>
      <c r="C11" s="23" t="s">
        <v>53</v>
      </c>
    </row>
    <row r="12" spans="2:12" ht="66" x14ac:dyDescent="0.3">
      <c r="B12" s="82" t="s">
        <v>54</v>
      </c>
      <c r="C12" s="23" t="s">
        <v>55</v>
      </c>
    </row>
    <row r="13" spans="2:12" ht="49.5" x14ac:dyDescent="0.3">
      <c r="B13" s="82" t="s">
        <v>56</v>
      </c>
      <c r="C13" s="23" t="s">
        <v>57</v>
      </c>
    </row>
    <row r="14" spans="2:12" ht="49.5" x14ac:dyDescent="0.3">
      <c r="B14" s="83" t="s">
        <v>58</v>
      </c>
      <c r="C14" s="79" t="s">
        <v>59</v>
      </c>
    </row>
    <row r="15" spans="2:12" ht="33" x14ac:dyDescent="0.3">
      <c r="B15" s="83" t="s">
        <v>60</v>
      </c>
      <c r="C15" s="79" t="s">
        <v>61</v>
      </c>
    </row>
    <row r="16" spans="2:12" ht="66" x14ac:dyDescent="0.3">
      <c r="B16" s="83" t="s">
        <v>62</v>
      </c>
      <c r="C16" s="79" t="s">
        <v>63</v>
      </c>
    </row>
    <row r="17" spans="2:3" ht="33" x14ac:dyDescent="0.3">
      <c r="B17" s="83" t="s">
        <v>64</v>
      </c>
      <c r="C17" s="79" t="s">
        <v>65</v>
      </c>
    </row>
    <row r="18" spans="2:3" x14ac:dyDescent="0.3">
      <c r="B18" s="83" t="s">
        <v>66</v>
      </c>
      <c r="C18" s="79" t="s">
        <v>67</v>
      </c>
    </row>
    <row r="19" spans="2:3" ht="33" x14ac:dyDescent="0.3">
      <c r="B19" s="83" t="s">
        <v>68</v>
      </c>
      <c r="C19" s="79" t="s">
        <v>69</v>
      </c>
    </row>
    <row r="20" spans="2:3" ht="33" x14ac:dyDescent="0.3">
      <c r="B20" s="82" t="s">
        <v>70</v>
      </c>
      <c r="C20" s="23" t="s">
        <v>71</v>
      </c>
    </row>
    <row r="21" spans="2:3" ht="66" x14ac:dyDescent="0.3">
      <c r="B21" s="82" t="s">
        <v>72</v>
      </c>
      <c r="C21" s="23" t="s">
        <v>73</v>
      </c>
    </row>
    <row r="22" spans="2:3" ht="82.5" x14ac:dyDescent="0.3">
      <c r="B22" s="82" t="s">
        <v>74</v>
      </c>
      <c r="C22" s="23" t="s">
        <v>75</v>
      </c>
    </row>
    <row r="23" spans="2:3" ht="66" x14ac:dyDescent="0.3">
      <c r="B23" s="82" t="s">
        <v>76</v>
      </c>
      <c r="C23" s="23" t="s">
        <v>77</v>
      </c>
    </row>
    <row r="24" spans="2:3" ht="99" x14ac:dyDescent="0.3">
      <c r="B24" s="82" t="s">
        <v>78</v>
      </c>
      <c r="C24" s="23" t="s">
        <v>79</v>
      </c>
    </row>
    <row r="25" spans="2:3" ht="33" x14ac:dyDescent="0.3">
      <c r="B25" s="82" t="s">
        <v>80</v>
      </c>
      <c r="C25" s="23" t="s">
        <v>81</v>
      </c>
    </row>
    <row r="26" spans="2:3" ht="33" x14ac:dyDescent="0.3">
      <c r="B26" s="83" t="s">
        <v>82</v>
      </c>
      <c r="C26" s="79" t="s">
        <v>83</v>
      </c>
    </row>
    <row r="27" spans="2:3" ht="33" x14ac:dyDescent="0.3">
      <c r="B27" s="83" t="s">
        <v>84</v>
      </c>
      <c r="C27" s="79" t="s">
        <v>85</v>
      </c>
    </row>
    <row r="28" spans="2:3" ht="49.5" x14ac:dyDescent="0.3">
      <c r="B28" s="83" t="s">
        <v>27</v>
      </c>
      <c r="C28" s="79" t="s">
        <v>86</v>
      </c>
    </row>
    <row r="29" spans="2:3" ht="33" x14ac:dyDescent="0.3">
      <c r="B29" s="82" t="s">
        <v>87</v>
      </c>
      <c r="C29" s="23" t="s">
        <v>88</v>
      </c>
    </row>
    <row r="30" spans="2:3" ht="33" x14ac:dyDescent="0.3">
      <c r="B30" s="82" t="s">
        <v>89</v>
      </c>
      <c r="C30" s="23" t="s">
        <v>90</v>
      </c>
    </row>
    <row r="31" spans="2:3" ht="33" x14ac:dyDescent="0.3">
      <c r="B31" s="82" t="s">
        <v>91</v>
      </c>
      <c r="C31" s="23" t="s">
        <v>92</v>
      </c>
    </row>
    <row r="32" spans="2:3" ht="49.5" x14ac:dyDescent="0.3">
      <c r="B32" s="82" t="s">
        <v>93</v>
      </c>
      <c r="C32" s="23" t="s">
        <v>94</v>
      </c>
    </row>
    <row r="33" spans="2:3" ht="33" x14ac:dyDescent="0.3">
      <c r="B33" s="82" t="s">
        <v>95</v>
      </c>
      <c r="C33" s="23" t="s">
        <v>96</v>
      </c>
    </row>
    <row r="34" spans="2:3" ht="33" x14ac:dyDescent="0.3">
      <c r="B34" s="82" t="s">
        <v>97</v>
      </c>
      <c r="C34" s="23" t="s">
        <v>98</v>
      </c>
    </row>
    <row r="35" spans="2:3" ht="33" x14ac:dyDescent="0.3">
      <c r="B35" s="82" t="s">
        <v>99</v>
      </c>
      <c r="C35" s="23" t="s">
        <v>100</v>
      </c>
    </row>
    <row r="36" spans="2:3" ht="49.5" x14ac:dyDescent="0.3">
      <c r="B36" s="82" t="s">
        <v>101</v>
      </c>
      <c r="C36" s="23" t="s">
        <v>102</v>
      </c>
    </row>
    <row r="37" spans="2:3" ht="49.5" x14ac:dyDescent="0.3">
      <c r="B37" s="82" t="s">
        <v>103</v>
      </c>
      <c r="C37" s="23" t="s">
        <v>104</v>
      </c>
    </row>
    <row r="38" spans="2:3" ht="49.5" x14ac:dyDescent="0.3">
      <c r="B38" s="83" t="s">
        <v>105</v>
      </c>
      <c r="C38" s="79" t="s">
        <v>106</v>
      </c>
    </row>
    <row r="39" spans="2:3" ht="82.5" customHeight="1" x14ac:dyDescent="0.3">
      <c r="B39" s="83" t="s">
        <v>107</v>
      </c>
      <c r="C39" s="79" t="s">
        <v>108</v>
      </c>
    </row>
  </sheetData>
  <sortState ref="B5:C37">
    <sortCondition ref="B5:B37"/>
  </sortState>
  <mergeCells count="1">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sheetPr>
  <dimension ref="A4:P352"/>
  <sheetViews>
    <sheetView topLeftCell="J16" zoomScale="89" zoomScaleNormal="89" workbookViewId="0">
      <selection activeCell="I40" sqref="I40:I47"/>
    </sheetView>
  </sheetViews>
  <sheetFormatPr baseColWidth="10" defaultColWidth="3.140625" defaultRowHeight="16.5" zeroHeight="1" x14ac:dyDescent="0.3"/>
  <cols>
    <col min="1" max="1" width="3.140625" style="13"/>
    <col min="2" max="2" width="4.140625" style="13" customWidth="1"/>
    <col min="3" max="3" width="42.5703125" style="13" customWidth="1"/>
    <col min="4" max="4" width="35.5703125" style="13" customWidth="1"/>
    <col min="5" max="5" width="105" style="13" customWidth="1"/>
    <col min="6" max="6" width="8.140625" style="13" customWidth="1"/>
    <col min="7" max="7" width="3.5703125" style="13" bestFit="1" customWidth="1"/>
    <col min="8" max="8" width="76.28515625" style="141" customWidth="1"/>
    <col min="9" max="9" width="90.7109375" style="13" customWidth="1"/>
    <col min="10" max="10" width="7.42578125" style="13" customWidth="1"/>
    <col min="11" max="11" width="19" style="13" customWidth="1"/>
    <col min="12" max="12" width="71.7109375" style="13" customWidth="1"/>
    <col min="13" max="13" width="4.42578125" style="46" customWidth="1"/>
    <col min="14" max="14" width="7.28515625" style="46" customWidth="1"/>
    <col min="15" max="15" width="12.28515625" style="75" customWidth="1"/>
    <col min="16" max="16" width="12.28515625" style="101" customWidth="1"/>
    <col min="17" max="16384" width="3.140625" style="13"/>
  </cols>
  <sheetData>
    <row r="4" spans="5:10" ht="9.9499999999999993" customHeight="1" x14ac:dyDescent="0.3"/>
    <row r="5" spans="5:10" ht="9.9499999999999993" customHeight="1" x14ac:dyDescent="0.3"/>
    <row r="6" spans="5:10" ht="9.9499999999999993" customHeight="1" x14ac:dyDescent="0.3"/>
    <row r="7" spans="5:10" ht="9.9499999999999993" customHeight="1" x14ac:dyDescent="0.3"/>
    <row r="8" spans="5:10" ht="9.9499999999999993" customHeight="1" x14ac:dyDescent="0.3"/>
    <row r="9" spans="5:10" ht="9.9499999999999993" customHeight="1" x14ac:dyDescent="0.3"/>
    <row r="10" spans="5:10" ht="9.9499999999999993" customHeight="1" x14ac:dyDescent="0.3"/>
    <row r="11" spans="5:10" ht="9.9499999999999993" customHeight="1" x14ac:dyDescent="0.3"/>
    <row r="12" spans="5:10" ht="9.9499999999999993" customHeight="1" x14ac:dyDescent="0.3"/>
    <row r="13" spans="5:10" ht="9.9499999999999993" customHeight="1" x14ac:dyDescent="0.3">
      <c r="E13" s="468"/>
      <c r="F13" s="469"/>
      <c r="G13" s="469"/>
      <c r="H13" s="469"/>
      <c r="I13" s="469"/>
      <c r="J13" s="469"/>
    </row>
    <row r="14" spans="5:10" ht="31.5" customHeight="1" x14ac:dyDescent="0.3">
      <c r="E14" s="468"/>
      <c r="F14" s="469"/>
      <c r="G14" s="469"/>
      <c r="H14" s="469"/>
      <c r="I14" s="469"/>
      <c r="J14" s="469"/>
    </row>
    <row r="15" spans="5:10" ht="24.75" customHeight="1" x14ac:dyDescent="0.3">
      <c r="E15" s="53"/>
      <c r="F15" s="470"/>
      <c r="G15" s="470"/>
      <c r="H15" s="470"/>
      <c r="I15" s="470"/>
      <c r="J15" s="470"/>
    </row>
    <row r="16" spans="5:10" ht="20.25" customHeight="1" x14ac:dyDescent="0.3"/>
    <row r="17" spans="1:16" ht="9.9499999999999993" customHeight="1" x14ac:dyDescent="0.3"/>
    <row r="18" spans="1:16" ht="20.100000000000001" customHeight="1" x14ac:dyDescent="0.3">
      <c r="C18" s="471" t="s">
        <v>109</v>
      </c>
      <c r="D18" s="471"/>
      <c r="E18" s="471"/>
      <c r="F18" s="471"/>
      <c r="G18" s="471"/>
      <c r="H18" s="471"/>
      <c r="I18" s="471"/>
      <c r="J18" s="471"/>
      <c r="K18" s="471"/>
      <c r="L18" s="138"/>
    </row>
    <row r="19" spans="1:16" ht="60" customHeight="1" x14ac:dyDescent="0.3">
      <c r="C19" s="472" t="s">
        <v>110</v>
      </c>
      <c r="D19" s="472"/>
      <c r="E19" s="472"/>
      <c r="F19" s="472"/>
      <c r="G19" s="472"/>
      <c r="H19" s="472"/>
      <c r="I19" s="472"/>
      <c r="J19" s="472"/>
      <c r="K19" s="472"/>
      <c r="L19" s="224"/>
    </row>
    <row r="20" spans="1:16" ht="9.9499999999999993" customHeight="1" thickBot="1" x14ac:dyDescent="0.35">
      <c r="B20" s="14"/>
      <c r="C20" s="14"/>
      <c r="D20" s="14"/>
      <c r="F20" s="15"/>
    </row>
    <row r="21" spans="1:16" ht="36.75" customHeight="1" x14ac:dyDescent="0.3">
      <c r="B21" s="450" t="s">
        <v>111</v>
      </c>
      <c r="C21" s="400" t="s">
        <v>745</v>
      </c>
      <c r="D21" s="347" t="s">
        <v>8</v>
      </c>
      <c r="E21" s="453" t="s">
        <v>743</v>
      </c>
      <c r="F21" s="448" t="s">
        <v>394</v>
      </c>
      <c r="G21" s="445" t="s">
        <v>113</v>
      </c>
      <c r="H21" s="446"/>
      <c r="I21" s="447"/>
      <c r="J21" s="448" t="s">
        <v>395</v>
      </c>
      <c r="K21" s="448" t="s">
        <v>114</v>
      </c>
      <c r="L21" s="226"/>
      <c r="M21" s="458"/>
      <c r="N21" s="458"/>
      <c r="O21" s="459"/>
      <c r="P21" s="336"/>
    </row>
    <row r="22" spans="1:16" ht="29.25" customHeight="1" x14ac:dyDescent="0.3">
      <c r="B22" s="451"/>
      <c r="C22" s="400"/>
      <c r="D22" s="348"/>
      <c r="E22" s="348"/>
      <c r="F22" s="448"/>
      <c r="G22" s="454" t="s">
        <v>13</v>
      </c>
      <c r="H22" s="456" t="s">
        <v>15</v>
      </c>
      <c r="I22" s="347" t="s">
        <v>485</v>
      </c>
      <c r="J22" s="448"/>
      <c r="K22" s="448"/>
      <c r="L22" s="226"/>
      <c r="M22" s="458"/>
      <c r="N22" s="458"/>
      <c r="O22" s="459"/>
      <c r="P22" s="336"/>
    </row>
    <row r="23" spans="1:16" ht="62.25" customHeight="1" x14ac:dyDescent="0.3">
      <c r="B23" s="452"/>
      <c r="C23" s="401"/>
      <c r="D23" s="348"/>
      <c r="E23" s="348"/>
      <c r="F23" s="449"/>
      <c r="G23" s="455"/>
      <c r="H23" s="457"/>
      <c r="I23" s="348"/>
      <c r="J23" s="449"/>
      <c r="K23" s="449"/>
      <c r="L23" s="227" t="s">
        <v>517</v>
      </c>
      <c r="M23" s="458"/>
      <c r="N23" s="458"/>
      <c r="O23" s="459"/>
      <c r="P23" s="336"/>
    </row>
    <row r="24" spans="1:16" s="161" customFormat="1" ht="91.5" customHeight="1" x14ac:dyDescent="0.2">
      <c r="A24" s="441" t="s">
        <v>115</v>
      </c>
      <c r="B24" s="442" t="str">
        <f>+LEFT(C24,3)</f>
        <v xml:space="preserve"> Ap</v>
      </c>
      <c r="C24" s="443" t="s">
        <v>116</v>
      </c>
      <c r="D24" s="444" t="s">
        <v>117</v>
      </c>
      <c r="E24" s="433" t="s">
        <v>591</v>
      </c>
      <c r="F24" s="434">
        <v>3</v>
      </c>
      <c r="G24" s="229">
        <v>1</v>
      </c>
      <c r="H24" s="460" t="s">
        <v>592</v>
      </c>
      <c r="I24" s="433" t="s">
        <v>562</v>
      </c>
      <c r="J24" s="434">
        <v>3</v>
      </c>
      <c r="K24" s="435" t="s">
        <v>399</v>
      </c>
      <c r="L24" s="438" t="s">
        <v>518</v>
      </c>
      <c r="M24" s="436"/>
      <c r="N24" s="436"/>
      <c r="O24" s="437"/>
      <c r="P24" s="432"/>
    </row>
    <row r="25" spans="1:16" s="176" customFormat="1" ht="71.25" customHeight="1" x14ac:dyDescent="0.2">
      <c r="A25" s="441"/>
      <c r="B25" s="442"/>
      <c r="C25" s="443"/>
      <c r="D25" s="444"/>
      <c r="E25" s="433"/>
      <c r="F25" s="434"/>
      <c r="G25" s="231">
        <v>2</v>
      </c>
      <c r="H25" s="461"/>
      <c r="I25" s="433"/>
      <c r="J25" s="434"/>
      <c r="K25" s="435"/>
      <c r="L25" s="439"/>
      <c r="M25" s="436"/>
      <c r="N25" s="436"/>
      <c r="O25" s="437"/>
      <c r="P25" s="432"/>
    </row>
    <row r="26" spans="1:16" s="161" customFormat="1" ht="91.5" hidden="1" customHeight="1" x14ac:dyDescent="0.2">
      <c r="A26" s="441"/>
      <c r="B26" s="442"/>
      <c r="C26" s="443"/>
      <c r="D26" s="444"/>
      <c r="E26" s="433"/>
      <c r="F26" s="434"/>
      <c r="G26" s="232">
        <v>3</v>
      </c>
      <c r="H26" s="462"/>
      <c r="I26" s="433"/>
      <c r="J26" s="434"/>
      <c r="K26" s="435"/>
      <c r="L26" s="440"/>
      <c r="M26" s="436"/>
      <c r="N26" s="436"/>
      <c r="O26" s="437"/>
      <c r="P26" s="432"/>
    </row>
    <row r="27" spans="1:16" s="20" customFormat="1" ht="65.25" hidden="1" customHeight="1" x14ac:dyDescent="0.3">
      <c r="A27" s="441"/>
      <c r="B27" s="442"/>
      <c r="C27" s="443"/>
      <c r="D27" s="444"/>
      <c r="E27" s="433"/>
      <c r="F27" s="434"/>
      <c r="G27" s="231">
        <v>4</v>
      </c>
      <c r="H27" s="150"/>
      <c r="I27" s="433"/>
      <c r="J27" s="434"/>
      <c r="K27" s="435"/>
      <c r="L27" s="230"/>
      <c r="M27" s="436"/>
      <c r="N27" s="436"/>
      <c r="O27" s="437"/>
      <c r="P27" s="432"/>
    </row>
    <row r="28" spans="1:16" s="20" customFormat="1" ht="16.5" hidden="1" customHeight="1" x14ac:dyDescent="0.3">
      <c r="A28" s="441"/>
      <c r="B28" s="442"/>
      <c r="C28" s="443"/>
      <c r="D28" s="444"/>
      <c r="E28" s="433"/>
      <c r="F28" s="434"/>
      <c r="G28" s="231">
        <v>5</v>
      </c>
      <c r="H28" s="150"/>
      <c r="I28" s="433"/>
      <c r="J28" s="434"/>
      <c r="K28" s="435"/>
      <c r="L28" s="230"/>
      <c r="M28" s="436"/>
      <c r="N28" s="436"/>
      <c r="O28" s="437"/>
      <c r="P28" s="432"/>
    </row>
    <row r="29" spans="1:16" s="20" customFormat="1" ht="16.5" hidden="1" customHeight="1" x14ac:dyDescent="0.3">
      <c r="A29" s="441"/>
      <c r="B29" s="442"/>
      <c r="C29" s="443"/>
      <c r="D29" s="444"/>
      <c r="E29" s="433"/>
      <c r="F29" s="434"/>
      <c r="G29" s="231">
        <v>6</v>
      </c>
      <c r="H29" s="150"/>
      <c r="I29" s="433"/>
      <c r="J29" s="434"/>
      <c r="K29" s="435"/>
      <c r="L29" s="230"/>
      <c r="M29" s="436"/>
      <c r="N29" s="436"/>
      <c r="O29" s="437"/>
      <c r="P29" s="432"/>
    </row>
    <row r="30" spans="1:16" s="20" customFormat="1" ht="16.5" hidden="1" customHeight="1" x14ac:dyDescent="0.3">
      <c r="A30" s="441"/>
      <c r="B30" s="442"/>
      <c r="C30" s="443"/>
      <c r="D30" s="444"/>
      <c r="E30" s="433"/>
      <c r="F30" s="434"/>
      <c r="G30" s="231">
        <v>7</v>
      </c>
      <c r="H30" s="150"/>
      <c r="I30" s="433"/>
      <c r="J30" s="434"/>
      <c r="K30" s="435"/>
      <c r="L30" s="230"/>
      <c r="M30" s="436"/>
      <c r="N30" s="436"/>
      <c r="O30" s="437"/>
      <c r="P30" s="432"/>
    </row>
    <row r="31" spans="1:16" s="20" customFormat="1" ht="120" hidden="1" customHeight="1" x14ac:dyDescent="0.3">
      <c r="A31" s="441"/>
      <c r="B31" s="442"/>
      <c r="C31" s="443"/>
      <c r="D31" s="444"/>
      <c r="E31" s="433"/>
      <c r="F31" s="434"/>
      <c r="G31" s="229">
        <v>8</v>
      </c>
      <c r="H31" s="177"/>
      <c r="I31" s="433"/>
      <c r="J31" s="434"/>
      <c r="K31" s="435"/>
      <c r="L31" s="233"/>
      <c r="M31" s="436"/>
      <c r="N31" s="436"/>
      <c r="O31" s="437"/>
      <c r="P31" s="432"/>
    </row>
    <row r="32" spans="1:16" s="178" customFormat="1" ht="60" customHeight="1" x14ac:dyDescent="0.2">
      <c r="B32" s="412" t="str">
        <f>+LEFT(C32,3)</f>
        <v>1.1</v>
      </c>
      <c r="C32" s="415" t="s">
        <v>118</v>
      </c>
      <c r="D32" s="416" t="s">
        <v>117</v>
      </c>
      <c r="E32" s="417" t="s">
        <v>593</v>
      </c>
      <c r="F32" s="418">
        <v>3</v>
      </c>
      <c r="G32" s="180">
        <v>1</v>
      </c>
      <c r="H32" s="463" t="s">
        <v>594</v>
      </c>
      <c r="I32" s="421" t="s">
        <v>563</v>
      </c>
      <c r="J32" s="424">
        <v>3</v>
      </c>
      <c r="K32" s="427" t="s">
        <v>399</v>
      </c>
      <c r="L32" s="294" t="s">
        <v>519</v>
      </c>
      <c r="M32" s="428">
        <v>60</v>
      </c>
      <c r="N32" s="298">
        <v>4.5870000000000001E-2</v>
      </c>
      <c r="O32" s="303">
        <v>60.045870000000001</v>
      </c>
      <c r="P32" s="304"/>
    </row>
    <row r="33" spans="2:16" ht="84" customHeight="1" x14ac:dyDescent="0.3">
      <c r="B33" s="413"/>
      <c r="C33" s="383"/>
      <c r="D33" s="369"/>
      <c r="E33" s="315"/>
      <c r="F33" s="419"/>
      <c r="G33" s="134">
        <v>2</v>
      </c>
      <c r="H33" s="464"/>
      <c r="I33" s="422"/>
      <c r="J33" s="425"/>
      <c r="K33" s="301"/>
      <c r="L33" s="296"/>
      <c r="M33" s="428"/>
      <c r="N33" s="298"/>
      <c r="O33" s="303"/>
      <c r="P33" s="304"/>
    </row>
    <row r="34" spans="2:16" s="179" customFormat="1" ht="28.5" hidden="1" customHeight="1" x14ac:dyDescent="0.3">
      <c r="B34" s="413"/>
      <c r="C34" s="383"/>
      <c r="D34" s="369"/>
      <c r="E34" s="315"/>
      <c r="F34" s="419"/>
      <c r="G34" s="180">
        <v>3</v>
      </c>
      <c r="H34" s="465"/>
      <c r="I34" s="422"/>
      <c r="J34" s="425"/>
      <c r="K34" s="301"/>
      <c r="L34" s="295"/>
      <c r="M34" s="428"/>
      <c r="N34" s="298"/>
      <c r="O34" s="303"/>
      <c r="P34" s="304"/>
    </row>
    <row r="35" spans="2:16" ht="77.25" hidden="1" customHeight="1" x14ac:dyDescent="0.3">
      <c r="B35" s="413"/>
      <c r="C35" s="383"/>
      <c r="D35" s="369"/>
      <c r="E35" s="315"/>
      <c r="F35" s="419"/>
      <c r="G35" s="213">
        <v>4</v>
      </c>
      <c r="H35" s="181"/>
      <c r="I35" s="422"/>
      <c r="J35" s="425"/>
      <c r="K35" s="301"/>
      <c r="L35" s="168"/>
      <c r="M35" s="428"/>
      <c r="N35" s="298"/>
      <c r="O35" s="303"/>
      <c r="P35" s="304"/>
    </row>
    <row r="36" spans="2:16" ht="19.5" hidden="1" customHeight="1" x14ac:dyDescent="0.3">
      <c r="B36" s="413"/>
      <c r="C36" s="383"/>
      <c r="D36" s="369"/>
      <c r="E36" s="315"/>
      <c r="F36" s="419"/>
      <c r="G36" s="159">
        <v>5</v>
      </c>
      <c r="H36" s="151"/>
      <c r="I36" s="422"/>
      <c r="J36" s="425"/>
      <c r="K36" s="301"/>
      <c r="L36" s="137"/>
      <c r="M36" s="428"/>
      <c r="N36" s="298"/>
      <c r="O36" s="303"/>
      <c r="P36" s="304"/>
    </row>
    <row r="37" spans="2:16" ht="7.5" hidden="1" customHeight="1" thickBot="1" x14ac:dyDescent="0.35">
      <c r="B37" s="413"/>
      <c r="C37" s="383"/>
      <c r="D37" s="369"/>
      <c r="E37" s="315"/>
      <c r="F37" s="419"/>
      <c r="G37" s="159">
        <v>6</v>
      </c>
      <c r="H37" s="152" t="s">
        <v>397</v>
      </c>
      <c r="I37" s="422"/>
      <c r="J37" s="425"/>
      <c r="K37" s="301"/>
      <c r="L37" s="137"/>
      <c r="M37" s="428"/>
      <c r="N37" s="298"/>
      <c r="O37" s="303"/>
      <c r="P37" s="304"/>
    </row>
    <row r="38" spans="2:16" ht="49.5" hidden="1" customHeight="1" x14ac:dyDescent="0.3">
      <c r="B38" s="413"/>
      <c r="C38" s="383"/>
      <c r="D38" s="369"/>
      <c r="E38" s="315"/>
      <c r="F38" s="419"/>
      <c r="G38" s="159">
        <v>7</v>
      </c>
      <c r="H38" s="152" t="s">
        <v>397</v>
      </c>
      <c r="I38" s="422"/>
      <c r="J38" s="425"/>
      <c r="K38" s="301"/>
      <c r="L38" s="137"/>
      <c r="M38" s="428"/>
      <c r="N38" s="298"/>
      <c r="O38" s="303"/>
      <c r="P38" s="304"/>
    </row>
    <row r="39" spans="2:16" ht="8.25" customHeight="1" thickBot="1" x14ac:dyDescent="0.35">
      <c r="B39" s="414"/>
      <c r="C39" s="384"/>
      <c r="D39" s="370"/>
      <c r="E39" s="316"/>
      <c r="F39" s="420"/>
      <c r="G39" s="234">
        <v>8</v>
      </c>
      <c r="H39" s="153"/>
      <c r="I39" s="423"/>
      <c r="J39" s="426"/>
      <c r="K39" s="302"/>
      <c r="L39" s="137"/>
      <c r="M39" s="428"/>
      <c r="N39" s="298"/>
      <c r="O39" s="303"/>
      <c r="P39" s="304"/>
    </row>
    <row r="40" spans="2:16" ht="57.75" customHeight="1" x14ac:dyDescent="0.3">
      <c r="B40" s="305" t="str">
        <f>+LEFT(C40,3)</f>
        <v>1.2</v>
      </c>
      <c r="C40" s="308" t="s">
        <v>119</v>
      </c>
      <c r="D40" s="368" t="s">
        <v>117</v>
      </c>
      <c r="E40" s="315" t="s">
        <v>595</v>
      </c>
      <c r="F40" s="320">
        <v>3</v>
      </c>
      <c r="G40" s="213">
        <v>1</v>
      </c>
      <c r="H40" s="146" t="s">
        <v>415</v>
      </c>
      <c r="I40" s="429" t="s">
        <v>598</v>
      </c>
      <c r="J40" s="391">
        <v>3</v>
      </c>
      <c r="K40" s="394" t="s">
        <v>399</v>
      </c>
      <c r="L40" s="294" t="s">
        <v>520</v>
      </c>
      <c r="M40" s="298">
        <v>60</v>
      </c>
      <c r="N40" s="298">
        <v>5.5690000000000003E-2</v>
      </c>
      <c r="O40" s="303">
        <v>60.055689999999998</v>
      </c>
      <c r="P40" s="304"/>
    </row>
    <row r="41" spans="2:16" ht="57" customHeight="1" x14ac:dyDescent="0.3">
      <c r="B41" s="306"/>
      <c r="C41" s="309"/>
      <c r="D41" s="369"/>
      <c r="E41" s="315"/>
      <c r="F41" s="321"/>
      <c r="G41" s="159">
        <v>2</v>
      </c>
      <c r="H41" s="129" t="s">
        <v>596</v>
      </c>
      <c r="I41" s="430"/>
      <c r="J41" s="392"/>
      <c r="K41" s="395"/>
      <c r="L41" s="296"/>
      <c r="M41" s="298"/>
      <c r="N41" s="298"/>
      <c r="O41" s="303"/>
      <c r="P41" s="304"/>
    </row>
    <row r="42" spans="2:16" ht="60.75" customHeight="1" x14ac:dyDescent="0.3">
      <c r="B42" s="306"/>
      <c r="C42" s="309"/>
      <c r="D42" s="369"/>
      <c r="E42" s="315"/>
      <c r="F42" s="321"/>
      <c r="G42" s="159">
        <v>3</v>
      </c>
      <c r="H42" s="127" t="s">
        <v>597</v>
      </c>
      <c r="I42" s="430"/>
      <c r="J42" s="392"/>
      <c r="K42" s="395"/>
      <c r="L42" s="295"/>
      <c r="M42" s="298"/>
      <c r="N42" s="298"/>
      <c r="O42" s="303"/>
      <c r="P42" s="304"/>
    </row>
    <row r="43" spans="2:16" ht="0.75" customHeight="1" x14ac:dyDescent="0.3">
      <c r="B43" s="306"/>
      <c r="C43" s="309"/>
      <c r="D43" s="369"/>
      <c r="E43" s="315"/>
      <c r="F43" s="321"/>
      <c r="G43" s="159">
        <v>4</v>
      </c>
      <c r="H43" s="127"/>
      <c r="I43" s="430"/>
      <c r="J43" s="392"/>
      <c r="K43" s="395"/>
      <c r="L43" s="137"/>
      <c r="M43" s="298"/>
      <c r="N43" s="298"/>
      <c r="O43" s="303"/>
      <c r="P43" s="304"/>
    </row>
    <row r="44" spans="2:16" ht="2.25" customHeight="1" thickBot="1" x14ac:dyDescent="0.35">
      <c r="B44" s="306"/>
      <c r="C44" s="309"/>
      <c r="D44" s="369"/>
      <c r="E44" s="315"/>
      <c r="F44" s="321"/>
      <c r="G44" s="159">
        <v>5</v>
      </c>
      <c r="H44" s="142"/>
      <c r="I44" s="430"/>
      <c r="J44" s="392"/>
      <c r="K44" s="395"/>
      <c r="L44" s="137"/>
      <c r="M44" s="298"/>
      <c r="N44" s="298"/>
      <c r="O44" s="303"/>
      <c r="P44" s="304"/>
    </row>
    <row r="45" spans="2:16" ht="17.25" hidden="1" customHeight="1" x14ac:dyDescent="0.3">
      <c r="B45" s="306"/>
      <c r="C45" s="309"/>
      <c r="D45" s="369"/>
      <c r="E45" s="315"/>
      <c r="F45" s="321"/>
      <c r="G45" s="159">
        <v>6</v>
      </c>
      <c r="H45" s="142"/>
      <c r="I45" s="430"/>
      <c r="J45" s="392"/>
      <c r="K45" s="395"/>
      <c r="L45" s="137"/>
      <c r="M45" s="298"/>
      <c r="N45" s="298"/>
      <c r="O45" s="303"/>
      <c r="P45" s="304"/>
    </row>
    <row r="46" spans="2:16" ht="17.25" hidden="1" customHeight="1" x14ac:dyDescent="0.3">
      <c r="B46" s="306"/>
      <c r="C46" s="309"/>
      <c r="D46" s="369"/>
      <c r="E46" s="315"/>
      <c r="F46" s="321"/>
      <c r="G46" s="159">
        <v>7</v>
      </c>
      <c r="H46" s="142"/>
      <c r="I46" s="430"/>
      <c r="J46" s="392"/>
      <c r="K46" s="395"/>
      <c r="L46" s="137"/>
      <c r="M46" s="298"/>
      <c r="N46" s="298"/>
      <c r="O46" s="303"/>
      <c r="P46" s="304"/>
    </row>
    <row r="47" spans="2:16" ht="237.75" hidden="1" customHeight="1" x14ac:dyDescent="0.3">
      <c r="B47" s="307"/>
      <c r="C47" s="310"/>
      <c r="D47" s="370"/>
      <c r="E47" s="316"/>
      <c r="F47" s="322"/>
      <c r="G47" s="212">
        <v>8</v>
      </c>
      <c r="H47" s="143"/>
      <c r="I47" s="431"/>
      <c r="J47" s="393"/>
      <c r="K47" s="396"/>
      <c r="L47" s="137"/>
      <c r="M47" s="298"/>
      <c r="N47" s="298"/>
      <c r="O47" s="303"/>
      <c r="P47" s="304"/>
    </row>
    <row r="48" spans="2:16" ht="69" customHeight="1" x14ac:dyDescent="0.3">
      <c r="B48" s="305" t="str">
        <f>+LEFT(C48,3)</f>
        <v>1.3</v>
      </c>
      <c r="C48" s="308" t="s">
        <v>120</v>
      </c>
      <c r="D48" s="311" t="s">
        <v>511</v>
      </c>
      <c r="E48" s="326" t="s">
        <v>439</v>
      </c>
      <c r="F48" s="320">
        <v>3</v>
      </c>
      <c r="G48" s="158">
        <v>1</v>
      </c>
      <c r="H48" s="149" t="s">
        <v>602</v>
      </c>
      <c r="I48" s="314" t="s">
        <v>601</v>
      </c>
      <c r="J48" s="391">
        <v>3</v>
      </c>
      <c r="K48" s="300" t="s">
        <v>400</v>
      </c>
      <c r="L48" s="294" t="s">
        <v>529</v>
      </c>
      <c r="M48" s="298">
        <v>20</v>
      </c>
      <c r="N48" s="298">
        <v>6.6895999999999997E-2</v>
      </c>
      <c r="O48" s="373">
        <v>20.066896</v>
      </c>
      <c r="P48" s="374"/>
    </row>
    <row r="49" spans="2:16" s="144" customFormat="1" ht="61.5" customHeight="1" x14ac:dyDescent="0.3">
      <c r="B49" s="306"/>
      <c r="C49" s="309"/>
      <c r="D49" s="312"/>
      <c r="E49" s="371"/>
      <c r="F49" s="321"/>
      <c r="G49" s="159">
        <v>2</v>
      </c>
      <c r="H49" s="129" t="s">
        <v>599</v>
      </c>
      <c r="I49" s="315"/>
      <c r="J49" s="392"/>
      <c r="K49" s="301"/>
      <c r="L49" s="296"/>
      <c r="M49" s="298"/>
      <c r="N49" s="298"/>
      <c r="O49" s="373"/>
      <c r="P49" s="374"/>
    </row>
    <row r="50" spans="2:16" ht="63" customHeight="1" x14ac:dyDescent="0.3">
      <c r="B50" s="306"/>
      <c r="C50" s="309"/>
      <c r="D50" s="312"/>
      <c r="E50" s="371"/>
      <c r="F50" s="321"/>
      <c r="G50" s="159">
        <v>3</v>
      </c>
      <c r="H50" s="466" t="s">
        <v>600</v>
      </c>
      <c r="I50" s="315"/>
      <c r="J50" s="392"/>
      <c r="K50" s="301"/>
      <c r="L50" s="296"/>
      <c r="M50" s="298"/>
      <c r="N50" s="298"/>
      <c r="O50" s="373"/>
      <c r="P50" s="374"/>
    </row>
    <row r="51" spans="2:16" ht="87" hidden="1" customHeight="1" x14ac:dyDescent="0.3">
      <c r="B51" s="306"/>
      <c r="C51" s="309"/>
      <c r="D51" s="312"/>
      <c r="E51" s="371"/>
      <c r="F51" s="321"/>
      <c r="G51" s="159">
        <v>4</v>
      </c>
      <c r="H51" s="467"/>
      <c r="I51" s="315"/>
      <c r="J51" s="392"/>
      <c r="K51" s="301"/>
      <c r="L51" s="295"/>
      <c r="M51" s="298"/>
      <c r="N51" s="298"/>
      <c r="O51" s="373"/>
      <c r="P51" s="374"/>
    </row>
    <row r="52" spans="2:16" ht="0.75" hidden="1" customHeight="1" x14ac:dyDescent="0.3">
      <c r="B52" s="306"/>
      <c r="C52" s="309"/>
      <c r="D52" s="312"/>
      <c r="E52" s="371"/>
      <c r="F52" s="321"/>
      <c r="G52" s="159">
        <v>5</v>
      </c>
      <c r="H52" s="142"/>
      <c r="I52" s="315"/>
      <c r="J52" s="392"/>
      <c r="K52" s="301"/>
      <c r="L52" s="137"/>
      <c r="M52" s="298"/>
      <c r="N52" s="298"/>
      <c r="O52" s="373"/>
      <c r="P52" s="374"/>
    </row>
    <row r="53" spans="2:16" ht="0.75" customHeight="1" thickBot="1" x14ac:dyDescent="0.35">
      <c r="B53" s="306"/>
      <c r="C53" s="309"/>
      <c r="D53" s="312"/>
      <c r="E53" s="371"/>
      <c r="F53" s="321"/>
      <c r="G53" s="159">
        <v>6</v>
      </c>
      <c r="H53" s="142"/>
      <c r="I53" s="315"/>
      <c r="J53" s="392"/>
      <c r="K53" s="301"/>
      <c r="L53" s="137"/>
      <c r="M53" s="298"/>
      <c r="N53" s="298"/>
      <c r="O53" s="373"/>
      <c r="P53" s="374"/>
    </row>
    <row r="54" spans="2:16" ht="17.25" hidden="1" customHeight="1" x14ac:dyDescent="0.3">
      <c r="B54" s="306"/>
      <c r="C54" s="309"/>
      <c r="D54" s="312"/>
      <c r="E54" s="371"/>
      <c r="F54" s="321"/>
      <c r="G54" s="159">
        <v>7</v>
      </c>
      <c r="H54" s="142"/>
      <c r="I54" s="315"/>
      <c r="J54" s="392"/>
      <c r="K54" s="301"/>
      <c r="L54" s="137"/>
      <c r="M54" s="298"/>
      <c r="N54" s="298"/>
      <c r="O54" s="373"/>
      <c r="P54" s="374"/>
    </row>
    <row r="55" spans="2:16" ht="17.25" hidden="1" customHeight="1" x14ac:dyDescent="0.3">
      <c r="B55" s="307"/>
      <c r="C55" s="310"/>
      <c r="D55" s="313"/>
      <c r="E55" s="372"/>
      <c r="F55" s="322"/>
      <c r="G55" s="212">
        <v>8</v>
      </c>
      <c r="H55" s="143"/>
      <c r="I55" s="316"/>
      <c r="J55" s="393"/>
      <c r="K55" s="302"/>
      <c r="L55" s="137"/>
      <c r="M55" s="298"/>
      <c r="N55" s="298"/>
      <c r="O55" s="373"/>
      <c r="P55" s="374"/>
    </row>
    <row r="56" spans="2:16" ht="16.5" customHeight="1" x14ac:dyDescent="0.3">
      <c r="B56" s="305" t="str">
        <f>+LEFT(C56,3)</f>
        <v>1.4</v>
      </c>
      <c r="C56" s="308" t="s">
        <v>121</v>
      </c>
      <c r="D56" s="407" t="s">
        <v>122</v>
      </c>
      <c r="E56" s="314" t="s">
        <v>605</v>
      </c>
      <c r="F56" s="320">
        <v>3</v>
      </c>
      <c r="G56" s="235">
        <v>1</v>
      </c>
      <c r="H56" s="314" t="s">
        <v>603</v>
      </c>
      <c r="I56" s="314" t="s">
        <v>604</v>
      </c>
      <c r="J56" s="317">
        <v>3</v>
      </c>
      <c r="K56" s="300" t="s">
        <v>399</v>
      </c>
      <c r="L56" s="294" t="s">
        <v>521</v>
      </c>
      <c r="M56" s="298">
        <v>60</v>
      </c>
      <c r="N56" s="298">
        <v>6.6909999999999997E-2</v>
      </c>
      <c r="O56" s="363">
        <v>60.06691</v>
      </c>
      <c r="P56" s="364"/>
    </row>
    <row r="57" spans="2:16" x14ac:dyDescent="0.3">
      <c r="B57" s="306"/>
      <c r="C57" s="309"/>
      <c r="D57" s="408"/>
      <c r="E57" s="360"/>
      <c r="F57" s="321"/>
      <c r="G57" s="216">
        <v>2</v>
      </c>
      <c r="H57" s="410"/>
      <c r="I57" s="360"/>
      <c r="J57" s="318"/>
      <c r="K57" s="301"/>
      <c r="L57" s="296"/>
      <c r="M57" s="298"/>
      <c r="N57" s="298"/>
      <c r="O57" s="363"/>
      <c r="P57" s="364"/>
    </row>
    <row r="58" spans="2:16" x14ac:dyDescent="0.3">
      <c r="B58" s="306"/>
      <c r="C58" s="309"/>
      <c r="D58" s="408"/>
      <c r="E58" s="360"/>
      <c r="F58" s="321"/>
      <c r="G58" s="216">
        <v>3</v>
      </c>
      <c r="H58" s="410"/>
      <c r="I58" s="360"/>
      <c r="J58" s="318"/>
      <c r="K58" s="301"/>
      <c r="L58" s="296"/>
      <c r="M58" s="298"/>
      <c r="N58" s="298"/>
      <c r="O58" s="363"/>
      <c r="P58" s="364"/>
    </row>
    <row r="59" spans="2:16" x14ac:dyDescent="0.3">
      <c r="B59" s="306"/>
      <c r="C59" s="309"/>
      <c r="D59" s="408"/>
      <c r="E59" s="360"/>
      <c r="F59" s="321"/>
      <c r="G59" s="216">
        <v>4</v>
      </c>
      <c r="H59" s="410"/>
      <c r="I59" s="360"/>
      <c r="J59" s="318"/>
      <c r="K59" s="301"/>
      <c r="L59" s="296"/>
      <c r="M59" s="298"/>
      <c r="N59" s="298"/>
      <c r="O59" s="363"/>
      <c r="P59" s="364"/>
    </row>
    <row r="60" spans="2:16" x14ac:dyDescent="0.3">
      <c r="B60" s="306"/>
      <c r="C60" s="309"/>
      <c r="D60" s="408"/>
      <c r="E60" s="360"/>
      <c r="F60" s="321"/>
      <c r="G60" s="216">
        <v>5</v>
      </c>
      <c r="H60" s="410"/>
      <c r="I60" s="360"/>
      <c r="J60" s="318"/>
      <c r="K60" s="301"/>
      <c r="L60" s="296"/>
      <c r="M60" s="298"/>
      <c r="N60" s="298"/>
      <c r="O60" s="363"/>
      <c r="P60" s="364"/>
    </row>
    <row r="61" spans="2:16" x14ac:dyDescent="0.3">
      <c r="B61" s="306"/>
      <c r="C61" s="309"/>
      <c r="D61" s="408"/>
      <c r="E61" s="360"/>
      <c r="F61" s="321"/>
      <c r="G61" s="216">
        <v>6</v>
      </c>
      <c r="H61" s="410"/>
      <c r="I61" s="360"/>
      <c r="J61" s="318"/>
      <c r="K61" s="301"/>
      <c r="L61" s="296"/>
      <c r="M61" s="298"/>
      <c r="N61" s="298"/>
      <c r="O61" s="363"/>
      <c r="P61" s="364"/>
    </row>
    <row r="62" spans="2:16" ht="5.25" customHeight="1" thickBot="1" x14ac:dyDescent="0.35">
      <c r="B62" s="306"/>
      <c r="C62" s="309"/>
      <c r="D62" s="408"/>
      <c r="E62" s="360"/>
      <c r="F62" s="321"/>
      <c r="G62" s="216">
        <v>7</v>
      </c>
      <c r="H62" s="410"/>
      <c r="I62" s="360"/>
      <c r="J62" s="318"/>
      <c r="K62" s="301"/>
      <c r="L62" s="296"/>
      <c r="M62" s="298"/>
      <c r="N62" s="298"/>
      <c r="O62" s="363"/>
      <c r="P62" s="364"/>
    </row>
    <row r="63" spans="2:16" ht="154.5" hidden="1" customHeight="1" thickBot="1" x14ac:dyDescent="0.35">
      <c r="B63" s="307"/>
      <c r="C63" s="310"/>
      <c r="D63" s="409"/>
      <c r="E63" s="381"/>
      <c r="F63" s="322"/>
      <c r="G63" s="162">
        <v>8</v>
      </c>
      <c r="H63" s="411"/>
      <c r="I63" s="381"/>
      <c r="J63" s="173"/>
      <c r="K63" s="302"/>
      <c r="L63" s="295"/>
      <c r="M63" s="298"/>
      <c r="N63" s="298"/>
      <c r="O63" s="363"/>
      <c r="P63" s="364"/>
    </row>
    <row r="64" spans="2:16" ht="75" customHeight="1" x14ac:dyDescent="0.3">
      <c r="B64" s="305" t="str">
        <f>+LEFT(C64,3)</f>
        <v>1.5</v>
      </c>
      <c r="C64" s="308" t="s">
        <v>123</v>
      </c>
      <c r="D64" s="385" t="s">
        <v>487</v>
      </c>
      <c r="E64" s="326" t="s">
        <v>606</v>
      </c>
      <c r="F64" s="320">
        <v>3</v>
      </c>
      <c r="G64" s="158">
        <v>1</v>
      </c>
      <c r="H64" s="146" t="s">
        <v>607</v>
      </c>
      <c r="I64" s="314" t="s">
        <v>564</v>
      </c>
      <c r="J64" s="391">
        <v>3</v>
      </c>
      <c r="K64" s="394" t="s">
        <v>400</v>
      </c>
      <c r="L64" s="294" t="s">
        <v>530</v>
      </c>
      <c r="M64" s="298">
        <v>20</v>
      </c>
      <c r="N64" s="298">
        <v>7.3568999999999996E-2</v>
      </c>
      <c r="O64" s="303">
        <v>20.073568999999999</v>
      </c>
      <c r="P64" s="304"/>
    </row>
    <row r="65" spans="2:16" ht="123.75" customHeight="1" thickBot="1" x14ac:dyDescent="0.35">
      <c r="B65" s="306"/>
      <c r="C65" s="309"/>
      <c r="D65" s="386"/>
      <c r="E65" s="327"/>
      <c r="F65" s="321"/>
      <c r="G65" s="159">
        <v>2</v>
      </c>
      <c r="H65" s="129" t="s">
        <v>608</v>
      </c>
      <c r="I65" s="315"/>
      <c r="J65" s="392"/>
      <c r="K65" s="395"/>
      <c r="L65" s="295"/>
      <c r="M65" s="298"/>
      <c r="N65" s="298"/>
      <c r="O65" s="303"/>
      <c r="P65" s="304"/>
    </row>
    <row r="66" spans="2:16" ht="16.5" hidden="1" customHeight="1" x14ac:dyDescent="0.3">
      <c r="B66" s="306"/>
      <c r="C66" s="309"/>
      <c r="D66" s="386"/>
      <c r="E66" s="327"/>
      <c r="F66" s="321"/>
      <c r="G66" s="159">
        <v>3</v>
      </c>
      <c r="H66" s="142"/>
      <c r="I66" s="315"/>
      <c r="J66" s="392"/>
      <c r="K66" s="395"/>
      <c r="L66" s="137"/>
      <c r="M66" s="298"/>
      <c r="N66" s="298"/>
      <c r="O66" s="303"/>
      <c r="P66" s="304"/>
    </row>
    <row r="67" spans="2:16" ht="16.5" hidden="1" customHeight="1" x14ac:dyDescent="0.3">
      <c r="B67" s="306"/>
      <c r="C67" s="309"/>
      <c r="D67" s="386"/>
      <c r="E67" s="327"/>
      <c r="F67" s="321"/>
      <c r="G67" s="159">
        <v>4</v>
      </c>
      <c r="H67" s="142"/>
      <c r="I67" s="315"/>
      <c r="J67" s="392"/>
      <c r="K67" s="395"/>
      <c r="L67" s="137"/>
      <c r="M67" s="298"/>
      <c r="N67" s="298"/>
      <c r="O67" s="303"/>
      <c r="P67" s="304"/>
    </row>
    <row r="68" spans="2:16" ht="3" hidden="1" customHeight="1" x14ac:dyDescent="0.3">
      <c r="B68" s="306"/>
      <c r="C68" s="309"/>
      <c r="D68" s="386"/>
      <c r="E68" s="327"/>
      <c r="F68" s="321"/>
      <c r="G68" s="159">
        <v>5</v>
      </c>
      <c r="H68" s="142"/>
      <c r="I68" s="315"/>
      <c r="J68" s="392"/>
      <c r="K68" s="395"/>
      <c r="L68" s="137"/>
      <c r="M68" s="298"/>
      <c r="N68" s="298"/>
      <c r="O68" s="303"/>
      <c r="P68" s="304"/>
    </row>
    <row r="69" spans="2:16" ht="20.25" hidden="1" customHeight="1" x14ac:dyDescent="0.3">
      <c r="B69" s="306"/>
      <c r="C69" s="309"/>
      <c r="D69" s="386"/>
      <c r="E69" s="327"/>
      <c r="F69" s="321"/>
      <c r="G69" s="159">
        <v>6</v>
      </c>
      <c r="H69" s="142"/>
      <c r="I69" s="315"/>
      <c r="J69" s="392"/>
      <c r="K69" s="395"/>
      <c r="L69" s="137"/>
      <c r="M69" s="298"/>
      <c r="N69" s="298"/>
      <c r="O69" s="303"/>
      <c r="P69" s="304"/>
    </row>
    <row r="70" spans="2:16" ht="17.25" hidden="1" customHeight="1" x14ac:dyDescent="0.3">
      <c r="B70" s="306"/>
      <c r="C70" s="309"/>
      <c r="D70" s="386"/>
      <c r="E70" s="327"/>
      <c r="F70" s="321"/>
      <c r="G70" s="159">
        <v>7</v>
      </c>
      <c r="H70" s="142"/>
      <c r="I70" s="315"/>
      <c r="J70" s="392"/>
      <c r="K70" s="395"/>
      <c r="L70" s="137"/>
      <c r="M70" s="298"/>
      <c r="N70" s="298"/>
      <c r="O70" s="303"/>
      <c r="P70" s="304"/>
    </row>
    <row r="71" spans="2:16" ht="56.25" hidden="1" customHeight="1" x14ac:dyDescent="0.3">
      <c r="B71" s="307"/>
      <c r="C71" s="310"/>
      <c r="D71" s="387"/>
      <c r="E71" s="328"/>
      <c r="F71" s="322"/>
      <c r="G71" s="212">
        <v>8</v>
      </c>
      <c r="H71" s="143"/>
      <c r="I71" s="316"/>
      <c r="J71" s="393"/>
      <c r="K71" s="396"/>
      <c r="L71" s="137"/>
      <c r="M71" s="298"/>
      <c r="N71" s="298"/>
      <c r="O71" s="303"/>
      <c r="P71" s="304"/>
    </row>
    <row r="72" spans="2:16" ht="36.75" customHeight="1" x14ac:dyDescent="0.3">
      <c r="B72" s="405"/>
      <c r="C72" s="400" t="s">
        <v>407</v>
      </c>
      <c r="D72" s="347" t="s">
        <v>8</v>
      </c>
      <c r="E72" s="350" t="s">
        <v>744</v>
      </c>
      <c r="F72" s="353" t="s">
        <v>394</v>
      </c>
      <c r="G72" s="355" t="s">
        <v>486</v>
      </c>
      <c r="H72" s="356"/>
      <c r="I72" s="357"/>
      <c r="J72" s="353" t="s">
        <v>395</v>
      </c>
      <c r="K72" s="358" t="s">
        <v>124</v>
      </c>
      <c r="L72" s="238"/>
      <c r="M72" s="299"/>
      <c r="N72" s="299"/>
      <c r="O72" s="362"/>
      <c r="P72" s="336"/>
    </row>
    <row r="73" spans="2:16" ht="29.25" customHeight="1" x14ac:dyDescent="0.3">
      <c r="B73" s="405"/>
      <c r="C73" s="400"/>
      <c r="D73" s="348"/>
      <c r="E73" s="351"/>
      <c r="F73" s="353"/>
      <c r="G73" s="337" t="s">
        <v>13</v>
      </c>
      <c r="H73" s="339" t="s">
        <v>15</v>
      </c>
      <c r="I73" s="341" t="s">
        <v>125</v>
      </c>
      <c r="J73" s="353"/>
      <c r="K73" s="358"/>
      <c r="L73" s="238"/>
      <c r="M73" s="299"/>
      <c r="N73" s="299"/>
      <c r="O73" s="362"/>
      <c r="P73" s="336"/>
    </row>
    <row r="74" spans="2:16" ht="45.75" customHeight="1" thickBot="1" x14ac:dyDescent="0.35">
      <c r="B74" s="406"/>
      <c r="C74" s="401"/>
      <c r="D74" s="349"/>
      <c r="E74" s="352"/>
      <c r="F74" s="354"/>
      <c r="G74" s="338"/>
      <c r="H74" s="340"/>
      <c r="I74" s="342"/>
      <c r="J74" s="354"/>
      <c r="K74" s="359"/>
      <c r="L74" s="238"/>
      <c r="M74" s="299"/>
      <c r="N74" s="299"/>
      <c r="O74" s="362"/>
      <c r="P74" s="336"/>
    </row>
    <row r="75" spans="2:16" ht="77.25" customHeight="1" x14ac:dyDescent="0.3">
      <c r="B75" s="305" t="str">
        <f>+LEFT(C75,3)</f>
        <v>2.1</v>
      </c>
      <c r="C75" s="308" t="s">
        <v>126</v>
      </c>
      <c r="D75" s="311" t="s">
        <v>127</v>
      </c>
      <c r="E75" s="326" t="s">
        <v>609</v>
      </c>
      <c r="F75" s="320">
        <v>3</v>
      </c>
      <c r="G75" s="158">
        <v>1</v>
      </c>
      <c r="H75" s="146" t="s">
        <v>416</v>
      </c>
      <c r="I75" s="314" t="s">
        <v>565</v>
      </c>
      <c r="J75" s="391">
        <v>3</v>
      </c>
      <c r="K75" s="394" t="s">
        <v>399</v>
      </c>
      <c r="L75" s="294" t="s">
        <v>553</v>
      </c>
      <c r="M75" s="298">
        <v>60</v>
      </c>
      <c r="N75" s="298">
        <v>8.8965299999999997E-2</v>
      </c>
      <c r="O75" s="303">
        <v>60.088965299999998</v>
      </c>
      <c r="P75" s="304"/>
    </row>
    <row r="76" spans="2:16" ht="66" customHeight="1" x14ac:dyDescent="0.3">
      <c r="B76" s="306"/>
      <c r="C76" s="309"/>
      <c r="D76" s="312"/>
      <c r="E76" s="327"/>
      <c r="F76" s="321"/>
      <c r="G76" s="159">
        <v>2</v>
      </c>
      <c r="H76" s="129" t="s">
        <v>417</v>
      </c>
      <c r="I76" s="315"/>
      <c r="J76" s="392"/>
      <c r="K76" s="395"/>
      <c r="L76" s="295"/>
      <c r="M76" s="298"/>
      <c r="N76" s="298"/>
      <c r="O76" s="303"/>
      <c r="P76" s="304"/>
    </row>
    <row r="77" spans="2:16" ht="2.25" customHeight="1" thickBot="1" x14ac:dyDescent="0.35">
      <c r="B77" s="306"/>
      <c r="C77" s="309"/>
      <c r="D77" s="312"/>
      <c r="E77" s="327"/>
      <c r="F77" s="321"/>
      <c r="G77" s="159">
        <v>3</v>
      </c>
      <c r="H77" s="142"/>
      <c r="I77" s="315"/>
      <c r="J77" s="392"/>
      <c r="K77" s="395"/>
      <c r="L77" s="137"/>
      <c r="M77" s="298"/>
      <c r="N77" s="298"/>
      <c r="O77" s="303"/>
      <c r="P77" s="304"/>
    </row>
    <row r="78" spans="2:16" ht="21" hidden="1" customHeight="1" x14ac:dyDescent="0.3">
      <c r="B78" s="306"/>
      <c r="C78" s="309"/>
      <c r="D78" s="312"/>
      <c r="E78" s="327"/>
      <c r="F78" s="321"/>
      <c r="G78" s="159">
        <v>4</v>
      </c>
      <c r="H78" s="142"/>
      <c r="I78" s="315"/>
      <c r="J78" s="392"/>
      <c r="K78" s="395"/>
      <c r="L78" s="137"/>
      <c r="M78" s="298"/>
      <c r="N78" s="298"/>
      <c r="O78" s="303"/>
      <c r="P78" s="304"/>
    </row>
    <row r="79" spans="2:16" ht="21" hidden="1" customHeight="1" x14ac:dyDescent="0.3">
      <c r="B79" s="306"/>
      <c r="C79" s="309"/>
      <c r="D79" s="312"/>
      <c r="E79" s="327"/>
      <c r="F79" s="321"/>
      <c r="G79" s="159">
        <v>5</v>
      </c>
      <c r="H79" s="142"/>
      <c r="I79" s="315"/>
      <c r="J79" s="392"/>
      <c r="K79" s="395"/>
      <c r="L79" s="137"/>
      <c r="M79" s="298"/>
      <c r="N79" s="298"/>
      <c r="O79" s="303"/>
      <c r="P79" s="304"/>
    </row>
    <row r="80" spans="2:16" ht="21" hidden="1" customHeight="1" x14ac:dyDescent="0.3">
      <c r="B80" s="306"/>
      <c r="C80" s="309"/>
      <c r="D80" s="312"/>
      <c r="E80" s="327"/>
      <c r="F80" s="321"/>
      <c r="G80" s="159">
        <v>6</v>
      </c>
      <c r="H80" s="142"/>
      <c r="I80" s="315"/>
      <c r="J80" s="392"/>
      <c r="K80" s="395"/>
      <c r="L80" s="137"/>
      <c r="M80" s="298"/>
      <c r="N80" s="298"/>
      <c r="O80" s="303"/>
      <c r="P80" s="304"/>
    </row>
    <row r="81" spans="2:16" ht="21" hidden="1" customHeight="1" x14ac:dyDescent="0.3">
      <c r="B81" s="306"/>
      <c r="C81" s="309"/>
      <c r="D81" s="312"/>
      <c r="E81" s="327"/>
      <c r="F81" s="321"/>
      <c r="G81" s="159">
        <v>7</v>
      </c>
      <c r="H81" s="142"/>
      <c r="I81" s="315"/>
      <c r="J81" s="392"/>
      <c r="K81" s="395"/>
      <c r="L81" s="137"/>
      <c r="M81" s="298"/>
      <c r="N81" s="298"/>
      <c r="O81" s="303"/>
      <c r="P81" s="304"/>
    </row>
    <row r="82" spans="2:16" ht="21" hidden="1" customHeight="1" x14ac:dyDescent="0.3">
      <c r="B82" s="307"/>
      <c r="C82" s="310"/>
      <c r="D82" s="313"/>
      <c r="E82" s="328"/>
      <c r="F82" s="322"/>
      <c r="G82" s="212">
        <v>8</v>
      </c>
      <c r="H82" s="143"/>
      <c r="I82" s="316"/>
      <c r="J82" s="393"/>
      <c r="K82" s="396"/>
      <c r="L82" s="137"/>
      <c r="M82" s="298"/>
      <c r="N82" s="298"/>
      <c r="O82" s="303"/>
      <c r="P82" s="304"/>
    </row>
    <row r="83" spans="2:16" ht="142.5" customHeight="1" x14ac:dyDescent="0.3">
      <c r="B83" s="305" t="str">
        <f>+LEFT(C83,3)</f>
        <v>2.2</v>
      </c>
      <c r="C83" s="308" t="s">
        <v>128</v>
      </c>
      <c r="D83" s="311" t="s">
        <v>129</v>
      </c>
      <c r="E83" s="326" t="s">
        <v>610</v>
      </c>
      <c r="F83" s="320">
        <v>3</v>
      </c>
      <c r="G83" s="158">
        <v>1</v>
      </c>
      <c r="H83" s="182" t="s">
        <v>488</v>
      </c>
      <c r="I83" s="402" t="s">
        <v>566</v>
      </c>
      <c r="J83" s="391">
        <v>3</v>
      </c>
      <c r="K83" s="394" t="s">
        <v>400</v>
      </c>
      <c r="L83" s="225" t="s">
        <v>554</v>
      </c>
      <c r="M83" s="298">
        <v>20</v>
      </c>
      <c r="N83" s="298">
        <v>9.8965300000000006E-2</v>
      </c>
      <c r="O83" s="303">
        <v>20.0989653</v>
      </c>
      <c r="P83" s="304"/>
    </row>
    <row r="84" spans="2:16" ht="16.5" customHeight="1" x14ac:dyDescent="0.3">
      <c r="B84" s="306"/>
      <c r="C84" s="309"/>
      <c r="D84" s="312"/>
      <c r="E84" s="327"/>
      <c r="F84" s="321"/>
      <c r="G84" s="159">
        <v>2</v>
      </c>
      <c r="H84" s="129"/>
      <c r="I84" s="403"/>
      <c r="J84" s="392"/>
      <c r="K84" s="395"/>
      <c r="L84" s="137"/>
      <c r="M84" s="298"/>
      <c r="N84" s="298"/>
      <c r="O84" s="303"/>
      <c r="P84" s="304"/>
    </row>
    <row r="85" spans="2:16" ht="1.5" hidden="1" customHeight="1" x14ac:dyDescent="0.3">
      <c r="B85" s="306"/>
      <c r="C85" s="309"/>
      <c r="D85" s="312"/>
      <c r="E85" s="327"/>
      <c r="F85" s="321"/>
      <c r="G85" s="159">
        <v>3</v>
      </c>
      <c r="H85" s="142"/>
      <c r="I85" s="403"/>
      <c r="J85" s="392"/>
      <c r="K85" s="395"/>
      <c r="L85" s="137"/>
      <c r="M85" s="298"/>
      <c r="N85" s="298"/>
      <c r="O85" s="303"/>
      <c r="P85" s="304"/>
    </row>
    <row r="86" spans="2:16" ht="3.75" customHeight="1" thickBot="1" x14ac:dyDescent="0.35">
      <c r="B86" s="306"/>
      <c r="C86" s="309"/>
      <c r="D86" s="312"/>
      <c r="E86" s="327"/>
      <c r="F86" s="321"/>
      <c r="G86" s="159">
        <v>4</v>
      </c>
      <c r="H86" s="142"/>
      <c r="I86" s="403"/>
      <c r="J86" s="392"/>
      <c r="K86" s="395"/>
      <c r="L86" s="137"/>
      <c r="M86" s="298"/>
      <c r="N86" s="298"/>
      <c r="O86" s="303"/>
      <c r="P86" s="304"/>
    </row>
    <row r="87" spans="2:16" ht="6" hidden="1" customHeight="1" x14ac:dyDescent="0.3">
      <c r="B87" s="306"/>
      <c r="C87" s="309"/>
      <c r="D87" s="312"/>
      <c r="E87" s="327"/>
      <c r="F87" s="321"/>
      <c r="G87" s="159">
        <v>5</v>
      </c>
      <c r="H87" s="142"/>
      <c r="I87" s="403"/>
      <c r="J87" s="392"/>
      <c r="K87" s="395"/>
      <c r="L87" s="137"/>
      <c r="M87" s="298"/>
      <c r="N87" s="298"/>
      <c r="O87" s="303"/>
      <c r="P87" s="304"/>
    </row>
    <row r="88" spans="2:16" ht="17.25" hidden="1" customHeight="1" thickBot="1" x14ac:dyDescent="0.35">
      <c r="B88" s="306"/>
      <c r="C88" s="309"/>
      <c r="D88" s="312"/>
      <c r="E88" s="327"/>
      <c r="F88" s="321"/>
      <c r="G88" s="159">
        <v>6</v>
      </c>
      <c r="H88" s="142"/>
      <c r="I88" s="403"/>
      <c r="J88" s="392"/>
      <c r="K88" s="395"/>
      <c r="L88" s="137"/>
      <c r="M88" s="298"/>
      <c r="N88" s="298"/>
      <c r="O88" s="303"/>
      <c r="P88" s="304"/>
    </row>
    <row r="89" spans="2:16" ht="17.25" hidden="1" customHeight="1" thickBot="1" x14ac:dyDescent="0.35">
      <c r="B89" s="306"/>
      <c r="C89" s="309"/>
      <c r="D89" s="312"/>
      <c r="E89" s="327"/>
      <c r="F89" s="321"/>
      <c r="G89" s="159">
        <v>7</v>
      </c>
      <c r="H89" s="142"/>
      <c r="I89" s="403"/>
      <c r="J89" s="392"/>
      <c r="K89" s="395"/>
      <c r="L89" s="137"/>
      <c r="M89" s="298"/>
      <c r="N89" s="298"/>
      <c r="O89" s="303"/>
      <c r="P89" s="304"/>
    </row>
    <row r="90" spans="2:16" ht="17.25" hidden="1" customHeight="1" thickBot="1" x14ac:dyDescent="0.35">
      <c r="B90" s="307"/>
      <c r="C90" s="310"/>
      <c r="D90" s="313"/>
      <c r="E90" s="328"/>
      <c r="F90" s="322"/>
      <c r="G90" s="212">
        <v>8</v>
      </c>
      <c r="H90" s="143"/>
      <c r="I90" s="404"/>
      <c r="J90" s="393"/>
      <c r="K90" s="396"/>
      <c r="L90" s="137"/>
      <c r="M90" s="298"/>
      <c r="N90" s="298"/>
      <c r="O90" s="303"/>
      <c r="P90" s="304"/>
    </row>
    <row r="91" spans="2:16" ht="47.25" customHeight="1" x14ac:dyDescent="0.3">
      <c r="B91" s="305" t="str">
        <f>+LEFT(C91,3)</f>
        <v>2.3</v>
      </c>
      <c r="C91" s="308" t="s">
        <v>130</v>
      </c>
      <c r="D91" s="311" t="s">
        <v>131</v>
      </c>
      <c r="E91" s="326" t="s">
        <v>418</v>
      </c>
      <c r="F91" s="320">
        <v>3</v>
      </c>
      <c r="G91" s="158">
        <v>1</v>
      </c>
      <c r="H91" s="146" t="s">
        <v>421</v>
      </c>
      <c r="I91" s="314" t="s">
        <v>567</v>
      </c>
      <c r="J91" s="391">
        <v>3</v>
      </c>
      <c r="K91" s="394" t="s">
        <v>400</v>
      </c>
      <c r="L91" s="294" t="s">
        <v>531</v>
      </c>
      <c r="M91" s="298">
        <v>20</v>
      </c>
      <c r="N91" s="298">
        <v>0.15698000000000001</v>
      </c>
      <c r="O91" s="303">
        <v>20.156980000000001</v>
      </c>
      <c r="P91" s="304"/>
    </row>
    <row r="92" spans="2:16" ht="42.75" customHeight="1" x14ac:dyDescent="0.3">
      <c r="B92" s="306"/>
      <c r="C92" s="309"/>
      <c r="D92" s="312"/>
      <c r="E92" s="327"/>
      <c r="F92" s="321"/>
      <c r="G92" s="159">
        <v>2</v>
      </c>
      <c r="H92" s="129" t="s">
        <v>420</v>
      </c>
      <c r="I92" s="315"/>
      <c r="J92" s="392"/>
      <c r="K92" s="395"/>
      <c r="L92" s="296"/>
      <c r="M92" s="298"/>
      <c r="N92" s="298"/>
      <c r="O92" s="303"/>
      <c r="P92" s="304"/>
    </row>
    <row r="93" spans="2:16" ht="1.5" customHeight="1" x14ac:dyDescent="0.3">
      <c r="B93" s="306"/>
      <c r="C93" s="309"/>
      <c r="D93" s="312"/>
      <c r="E93" s="327"/>
      <c r="F93" s="321"/>
      <c r="G93" s="159">
        <v>3</v>
      </c>
      <c r="H93" s="129" t="s">
        <v>419</v>
      </c>
      <c r="I93" s="315"/>
      <c r="J93" s="392"/>
      <c r="K93" s="395"/>
      <c r="L93" s="296"/>
      <c r="M93" s="298"/>
      <c r="N93" s="298"/>
      <c r="O93" s="303"/>
      <c r="P93" s="304"/>
    </row>
    <row r="94" spans="2:16" ht="65.25" hidden="1" customHeight="1" x14ac:dyDescent="0.3">
      <c r="B94" s="306"/>
      <c r="C94" s="309"/>
      <c r="D94" s="312"/>
      <c r="E94" s="327"/>
      <c r="F94" s="321"/>
      <c r="G94" s="159">
        <v>4</v>
      </c>
      <c r="H94" s="129" t="s">
        <v>422</v>
      </c>
      <c r="I94" s="315"/>
      <c r="J94" s="392"/>
      <c r="K94" s="395"/>
      <c r="L94" s="295"/>
      <c r="M94" s="298"/>
      <c r="N94" s="298"/>
      <c r="O94" s="303"/>
      <c r="P94" s="304"/>
    </row>
    <row r="95" spans="2:16" ht="27" hidden="1" customHeight="1" x14ac:dyDescent="0.3">
      <c r="B95" s="306"/>
      <c r="C95" s="309"/>
      <c r="D95" s="312"/>
      <c r="E95" s="327"/>
      <c r="F95" s="321"/>
      <c r="G95" s="159">
        <v>5</v>
      </c>
      <c r="H95" s="142"/>
      <c r="I95" s="315"/>
      <c r="J95" s="392"/>
      <c r="K95" s="395"/>
      <c r="L95" s="137"/>
      <c r="M95" s="298"/>
      <c r="N95" s="298"/>
      <c r="O95" s="303"/>
      <c r="P95" s="304"/>
    </row>
    <row r="96" spans="2:16" ht="1.5" customHeight="1" thickBot="1" x14ac:dyDescent="0.35">
      <c r="B96" s="306"/>
      <c r="C96" s="309"/>
      <c r="D96" s="312"/>
      <c r="E96" s="327"/>
      <c r="F96" s="321"/>
      <c r="G96" s="159">
        <v>6</v>
      </c>
      <c r="H96" s="142"/>
      <c r="I96" s="315"/>
      <c r="J96" s="392"/>
      <c r="K96" s="395"/>
      <c r="L96" s="137"/>
      <c r="M96" s="298"/>
      <c r="N96" s="298"/>
      <c r="O96" s="303"/>
      <c r="P96" s="304"/>
    </row>
    <row r="97" spans="2:16" ht="21" hidden="1" customHeight="1" x14ac:dyDescent="0.3">
      <c r="B97" s="306"/>
      <c r="C97" s="309"/>
      <c r="D97" s="312"/>
      <c r="E97" s="327"/>
      <c r="F97" s="321"/>
      <c r="G97" s="159">
        <v>7</v>
      </c>
      <c r="H97" s="142"/>
      <c r="I97" s="315"/>
      <c r="J97" s="392"/>
      <c r="K97" s="395"/>
      <c r="L97" s="137"/>
      <c r="M97" s="298"/>
      <c r="N97" s="298"/>
      <c r="O97" s="303"/>
      <c r="P97" s="304"/>
    </row>
    <row r="98" spans="2:16" ht="21" hidden="1" customHeight="1" x14ac:dyDescent="0.3">
      <c r="B98" s="307"/>
      <c r="C98" s="310"/>
      <c r="D98" s="313"/>
      <c r="E98" s="328"/>
      <c r="F98" s="322"/>
      <c r="G98" s="212">
        <v>8</v>
      </c>
      <c r="H98" s="143"/>
      <c r="I98" s="316"/>
      <c r="J98" s="393"/>
      <c r="K98" s="396"/>
      <c r="L98" s="137"/>
      <c r="M98" s="298"/>
      <c r="N98" s="298"/>
      <c r="O98" s="303"/>
      <c r="P98" s="304"/>
    </row>
    <row r="99" spans="2:16" ht="23.25" customHeight="1" x14ac:dyDescent="0.3">
      <c r="B99" s="398"/>
      <c r="C99" s="400" t="s">
        <v>408</v>
      </c>
      <c r="D99" s="347" t="s">
        <v>8</v>
      </c>
      <c r="E99" s="350" t="s">
        <v>744</v>
      </c>
      <c r="F99" s="353" t="s">
        <v>394</v>
      </c>
      <c r="G99" s="355" t="s">
        <v>113</v>
      </c>
      <c r="H99" s="356"/>
      <c r="I99" s="357"/>
      <c r="J99" s="353" t="s">
        <v>395</v>
      </c>
      <c r="K99" s="358" t="s">
        <v>124</v>
      </c>
      <c r="L99" s="238"/>
      <c r="M99" s="299"/>
      <c r="N99" s="299"/>
      <c r="O99" s="362"/>
      <c r="P99" s="336"/>
    </row>
    <row r="100" spans="2:16" ht="42" customHeight="1" x14ac:dyDescent="0.3">
      <c r="B100" s="398"/>
      <c r="C100" s="400"/>
      <c r="D100" s="348"/>
      <c r="E100" s="351"/>
      <c r="F100" s="353"/>
      <c r="G100" s="337" t="s">
        <v>13</v>
      </c>
      <c r="H100" s="339" t="s">
        <v>15</v>
      </c>
      <c r="I100" s="341" t="s">
        <v>125</v>
      </c>
      <c r="J100" s="353"/>
      <c r="K100" s="358"/>
      <c r="L100" s="238"/>
      <c r="M100" s="299"/>
      <c r="N100" s="299"/>
      <c r="O100" s="362"/>
      <c r="P100" s="336"/>
    </row>
    <row r="101" spans="2:16" ht="27" customHeight="1" thickBot="1" x14ac:dyDescent="0.35">
      <c r="B101" s="399"/>
      <c r="C101" s="401"/>
      <c r="D101" s="349"/>
      <c r="E101" s="352"/>
      <c r="F101" s="354"/>
      <c r="G101" s="338"/>
      <c r="H101" s="340"/>
      <c r="I101" s="342"/>
      <c r="J101" s="354"/>
      <c r="K101" s="359"/>
      <c r="L101" s="238"/>
      <c r="M101" s="299"/>
      <c r="N101" s="299"/>
      <c r="O101" s="362"/>
      <c r="P101" s="336"/>
    </row>
    <row r="102" spans="2:16" ht="49.5" customHeight="1" x14ac:dyDescent="0.3">
      <c r="B102" s="305" t="str">
        <f>+LEFT(C102,3)</f>
        <v>3.1</v>
      </c>
      <c r="C102" s="308" t="s">
        <v>132</v>
      </c>
      <c r="D102" s="311" t="s">
        <v>133</v>
      </c>
      <c r="E102" s="326" t="s">
        <v>611</v>
      </c>
      <c r="F102" s="320">
        <v>3</v>
      </c>
      <c r="G102" s="158">
        <v>1</v>
      </c>
      <c r="H102" s="146" t="s">
        <v>612</v>
      </c>
      <c r="I102" s="314" t="s">
        <v>568</v>
      </c>
      <c r="J102" s="391">
        <v>3</v>
      </c>
      <c r="K102" s="394" t="s">
        <v>399</v>
      </c>
      <c r="L102" s="294" t="s">
        <v>555</v>
      </c>
      <c r="M102" s="298">
        <v>60</v>
      </c>
      <c r="N102" s="298">
        <v>0.28965000000000002</v>
      </c>
      <c r="O102" s="303">
        <v>60.289650000000002</v>
      </c>
      <c r="P102" s="304"/>
    </row>
    <row r="103" spans="2:16" ht="57.75" customHeight="1" thickBot="1" x14ac:dyDescent="0.35">
      <c r="B103" s="306"/>
      <c r="C103" s="309"/>
      <c r="D103" s="312"/>
      <c r="E103" s="327"/>
      <c r="F103" s="321"/>
      <c r="G103" s="159">
        <v>2</v>
      </c>
      <c r="H103" s="129" t="s">
        <v>423</v>
      </c>
      <c r="I103" s="315"/>
      <c r="J103" s="392"/>
      <c r="K103" s="395"/>
      <c r="L103" s="295"/>
      <c r="M103" s="298"/>
      <c r="N103" s="298"/>
      <c r="O103" s="303"/>
      <c r="P103" s="304"/>
    </row>
    <row r="104" spans="2:16" ht="11.25" hidden="1" customHeight="1" thickBot="1" x14ac:dyDescent="0.35">
      <c r="B104" s="306"/>
      <c r="C104" s="309"/>
      <c r="D104" s="312"/>
      <c r="E104" s="327"/>
      <c r="F104" s="321"/>
      <c r="G104" s="159">
        <v>3</v>
      </c>
      <c r="H104" s="129" t="s">
        <v>424</v>
      </c>
      <c r="I104" s="315"/>
      <c r="J104" s="392"/>
      <c r="K104" s="395"/>
      <c r="L104" s="137"/>
      <c r="M104" s="298"/>
      <c r="N104" s="298"/>
      <c r="O104" s="303"/>
      <c r="P104" s="304"/>
    </row>
    <row r="105" spans="2:16" ht="0.75" hidden="1" customHeight="1" thickBot="1" x14ac:dyDescent="0.35">
      <c r="B105" s="306"/>
      <c r="C105" s="309"/>
      <c r="D105" s="312"/>
      <c r="E105" s="327"/>
      <c r="F105" s="321"/>
      <c r="G105" s="159">
        <v>4</v>
      </c>
      <c r="H105" s="142"/>
      <c r="I105" s="315"/>
      <c r="J105" s="392"/>
      <c r="K105" s="395"/>
      <c r="L105" s="137"/>
      <c r="M105" s="298"/>
      <c r="N105" s="298"/>
      <c r="O105" s="303"/>
      <c r="P105" s="304"/>
    </row>
    <row r="106" spans="2:16" ht="17.25" hidden="1" customHeight="1" x14ac:dyDescent="0.3">
      <c r="B106" s="306"/>
      <c r="C106" s="309"/>
      <c r="D106" s="312"/>
      <c r="E106" s="327"/>
      <c r="F106" s="321"/>
      <c r="G106" s="159">
        <v>5</v>
      </c>
      <c r="H106" s="142"/>
      <c r="I106" s="315"/>
      <c r="J106" s="392"/>
      <c r="K106" s="395"/>
      <c r="L106" s="137"/>
      <c r="M106" s="298"/>
      <c r="N106" s="298"/>
      <c r="O106" s="303"/>
      <c r="P106" s="304"/>
    </row>
    <row r="107" spans="2:16" ht="15.75" hidden="1" customHeight="1" x14ac:dyDescent="0.3">
      <c r="B107" s="306"/>
      <c r="C107" s="309"/>
      <c r="D107" s="312"/>
      <c r="E107" s="327"/>
      <c r="F107" s="321"/>
      <c r="G107" s="159">
        <v>6</v>
      </c>
      <c r="H107" s="142"/>
      <c r="I107" s="315"/>
      <c r="J107" s="392"/>
      <c r="K107" s="395"/>
      <c r="L107" s="137"/>
      <c r="M107" s="298"/>
      <c r="N107" s="298"/>
      <c r="O107" s="303"/>
      <c r="P107" s="304"/>
    </row>
    <row r="108" spans="2:16" ht="17.25" hidden="1" customHeight="1" x14ac:dyDescent="0.3">
      <c r="B108" s="306"/>
      <c r="C108" s="309"/>
      <c r="D108" s="312"/>
      <c r="E108" s="327"/>
      <c r="F108" s="321"/>
      <c r="G108" s="159">
        <v>7</v>
      </c>
      <c r="H108" s="142"/>
      <c r="I108" s="315"/>
      <c r="J108" s="392"/>
      <c r="K108" s="395"/>
      <c r="L108" s="137"/>
      <c r="M108" s="298"/>
      <c r="N108" s="298"/>
      <c r="O108" s="303"/>
      <c r="P108" s="304"/>
    </row>
    <row r="109" spans="2:16" ht="45" hidden="1" customHeight="1" x14ac:dyDescent="0.3">
      <c r="B109" s="307"/>
      <c r="C109" s="310"/>
      <c r="D109" s="313"/>
      <c r="E109" s="328"/>
      <c r="F109" s="322"/>
      <c r="G109" s="212">
        <v>8</v>
      </c>
      <c r="H109" s="143"/>
      <c r="I109" s="316"/>
      <c r="J109" s="393"/>
      <c r="K109" s="396"/>
      <c r="L109" s="137"/>
      <c r="M109" s="298"/>
      <c r="N109" s="298"/>
      <c r="O109" s="303"/>
      <c r="P109" s="304"/>
    </row>
    <row r="110" spans="2:16" ht="54.75" customHeight="1" x14ac:dyDescent="0.3">
      <c r="B110" s="305" t="str">
        <f>+LEFT(C110,3)</f>
        <v>3.2</v>
      </c>
      <c r="C110" s="382" t="s">
        <v>134</v>
      </c>
      <c r="D110" s="311" t="s">
        <v>135</v>
      </c>
      <c r="E110" s="314" t="s">
        <v>613</v>
      </c>
      <c r="F110" s="320">
        <v>3</v>
      </c>
      <c r="G110" s="158">
        <v>1</v>
      </c>
      <c r="H110" s="146" t="s">
        <v>425</v>
      </c>
      <c r="I110" s="314" t="s">
        <v>569</v>
      </c>
      <c r="J110" s="391">
        <v>3</v>
      </c>
      <c r="K110" s="394" t="s">
        <v>399</v>
      </c>
      <c r="L110" s="294" t="s">
        <v>556</v>
      </c>
      <c r="M110" s="298">
        <v>60</v>
      </c>
      <c r="N110" s="298">
        <v>0.38965300000000003</v>
      </c>
      <c r="O110" s="303">
        <v>60.389653000000003</v>
      </c>
      <c r="P110" s="304"/>
    </row>
    <row r="111" spans="2:16" ht="47.25" customHeight="1" thickBot="1" x14ac:dyDescent="0.35">
      <c r="B111" s="306"/>
      <c r="C111" s="383"/>
      <c r="D111" s="312"/>
      <c r="E111" s="315"/>
      <c r="F111" s="321"/>
      <c r="G111" s="159">
        <v>2</v>
      </c>
      <c r="H111" s="129" t="s">
        <v>614</v>
      </c>
      <c r="I111" s="315"/>
      <c r="J111" s="392"/>
      <c r="K111" s="395"/>
      <c r="L111" s="295"/>
      <c r="M111" s="298"/>
      <c r="N111" s="298"/>
      <c r="O111" s="303"/>
      <c r="P111" s="304"/>
    </row>
    <row r="112" spans="2:16" ht="0.75" hidden="1" customHeight="1" thickBot="1" x14ac:dyDescent="0.35">
      <c r="B112" s="306"/>
      <c r="C112" s="383"/>
      <c r="D112" s="312"/>
      <c r="E112" s="315"/>
      <c r="F112" s="321"/>
      <c r="G112" s="159">
        <v>3</v>
      </c>
      <c r="H112" s="129"/>
      <c r="I112" s="315"/>
      <c r="J112" s="392"/>
      <c r="K112" s="395"/>
      <c r="L112" s="137"/>
      <c r="M112" s="298"/>
      <c r="N112" s="298"/>
      <c r="O112" s="303"/>
      <c r="P112" s="304"/>
    </row>
    <row r="113" spans="2:16" ht="17.25" hidden="1" customHeight="1" x14ac:dyDescent="0.3">
      <c r="B113" s="306"/>
      <c r="C113" s="383"/>
      <c r="D113" s="312"/>
      <c r="E113" s="315"/>
      <c r="F113" s="321"/>
      <c r="G113" s="159">
        <v>4</v>
      </c>
      <c r="H113" s="142"/>
      <c r="I113" s="315"/>
      <c r="J113" s="392"/>
      <c r="K113" s="395"/>
      <c r="L113" s="137"/>
      <c r="M113" s="298"/>
      <c r="N113" s="298"/>
      <c r="O113" s="303"/>
      <c r="P113" s="304"/>
    </row>
    <row r="114" spans="2:16" ht="12.75" hidden="1" customHeight="1" x14ac:dyDescent="0.3">
      <c r="B114" s="306"/>
      <c r="C114" s="383"/>
      <c r="D114" s="312"/>
      <c r="E114" s="315"/>
      <c r="F114" s="321"/>
      <c r="G114" s="159">
        <v>5</v>
      </c>
      <c r="H114" s="142"/>
      <c r="I114" s="315"/>
      <c r="J114" s="392"/>
      <c r="K114" s="395"/>
      <c r="L114" s="137"/>
      <c r="M114" s="298"/>
      <c r="N114" s="298"/>
      <c r="O114" s="303"/>
      <c r="P114" s="304"/>
    </row>
    <row r="115" spans="2:16" ht="17.25" hidden="1" customHeight="1" x14ac:dyDescent="0.3">
      <c r="B115" s="306"/>
      <c r="C115" s="383"/>
      <c r="D115" s="312"/>
      <c r="E115" s="315"/>
      <c r="F115" s="321"/>
      <c r="G115" s="159">
        <v>6</v>
      </c>
      <c r="H115" s="142"/>
      <c r="I115" s="315"/>
      <c r="J115" s="392"/>
      <c r="K115" s="395"/>
      <c r="L115" s="137"/>
      <c r="M115" s="298"/>
      <c r="N115" s="298"/>
      <c r="O115" s="303"/>
      <c r="P115" s="304"/>
    </row>
    <row r="116" spans="2:16" ht="17.25" hidden="1" customHeight="1" x14ac:dyDescent="0.3">
      <c r="B116" s="306"/>
      <c r="C116" s="383"/>
      <c r="D116" s="312"/>
      <c r="E116" s="315"/>
      <c r="F116" s="321"/>
      <c r="G116" s="159">
        <v>7</v>
      </c>
      <c r="H116" s="142"/>
      <c r="I116" s="315"/>
      <c r="J116" s="392"/>
      <c r="K116" s="395"/>
      <c r="L116" s="137"/>
      <c r="M116" s="298"/>
      <c r="N116" s="298"/>
      <c r="O116" s="303"/>
      <c r="P116" s="304"/>
    </row>
    <row r="117" spans="2:16" ht="17.25" hidden="1" customHeight="1" x14ac:dyDescent="0.3">
      <c r="B117" s="307"/>
      <c r="C117" s="384"/>
      <c r="D117" s="313"/>
      <c r="E117" s="316"/>
      <c r="F117" s="322"/>
      <c r="G117" s="212">
        <v>8</v>
      </c>
      <c r="H117" s="143"/>
      <c r="I117" s="316"/>
      <c r="J117" s="393"/>
      <c r="K117" s="396"/>
      <c r="L117" s="137"/>
      <c r="M117" s="298"/>
      <c r="N117" s="298"/>
      <c r="O117" s="303"/>
      <c r="P117" s="304"/>
    </row>
    <row r="118" spans="2:16" ht="83.25" customHeight="1" x14ac:dyDescent="0.3">
      <c r="B118" s="305" t="str">
        <f>+LEFT(C118,3)</f>
        <v>3.3</v>
      </c>
      <c r="C118" s="382" t="s">
        <v>136</v>
      </c>
      <c r="D118" s="385" t="s">
        <v>402</v>
      </c>
      <c r="E118" s="314" t="s">
        <v>615</v>
      </c>
      <c r="F118" s="317">
        <v>3</v>
      </c>
      <c r="G118" s="158">
        <v>1</v>
      </c>
      <c r="H118" s="146" t="s">
        <v>426</v>
      </c>
      <c r="I118" s="314" t="s">
        <v>570</v>
      </c>
      <c r="J118" s="388">
        <v>3</v>
      </c>
      <c r="K118" s="394" t="s">
        <v>399</v>
      </c>
      <c r="L118" s="294" t="s">
        <v>532</v>
      </c>
      <c r="M118" s="298">
        <v>60</v>
      </c>
      <c r="N118" s="298">
        <v>0.48964999999999997</v>
      </c>
      <c r="O118" s="303">
        <v>60.489649999999997</v>
      </c>
      <c r="P118" s="304"/>
    </row>
    <row r="119" spans="2:16" ht="49.5" customHeight="1" x14ac:dyDescent="0.3">
      <c r="B119" s="306"/>
      <c r="C119" s="383"/>
      <c r="D119" s="386"/>
      <c r="E119" s="360"/>
      <c r="F119" s="318"/>
      <c r="G119" s="159">
        <v>2</v>
      </c>
      <c r="H119" s="129" t="s">
        <v>616</v>
      </c>
      <c r="I119" s="315"/>
      <c r="J119" s="389"/>
      <c r="K119" s="395"/>
      <c r="L119" s="296"/>
      <c r="M119" s="298"/>
      <c r="N119" s="298"/>
      <c r="O119" s="303"/>
      <c r="P119" s="304"/>
    </row>
    <row r="120" spans="2:16" ht="53.25" customHeight="1" thickBot="1" x14ac:dyDescent="0.35">
      <c r="B120" s="306"/>
      <c r="C120" s="383"/>
      <c r="D120" s="386"/>
      <c r="E120" s="360"/>
      <c r="F120" s="318"/>
      <c r="G120" s="159">
        <v>3</v>
      </c>
      <c r="H120" s="129" t="s">
        <v>617</v>
      </c>
      <c r="I120" s="315"/>
      <c r="J120" s="389"/>
      <c r="K120" s="395"/>
      <c r="L120" s="295"/>
      <c r="M120" s="298"/>
      <c r="N120" s="298"/>
      <c r="O120" s="303"/>
      <c r="P120" s="304"/>
    </row>
    <row r="121" spans="2:16" ht="1.5" hidden="1" customHeight="1" thickBot="1" x14ac:dyDescent="0.35">
      <c r="B121" s="306"/>
      <c r="C121" s="383"/>
      <c r="D121" s="386"/>
      <c r="E121" s="360"/>
      <c r="F121" s="318"/>
      <c r="G121" s="159">
        <v>4</v>
      </c>
      <c r="H121" s="142"/>
      <c r="I121" s="316"/>
      <c r="J121" s="389"/>
      <c r="K121" s="395"/>
      <c r="L121" s="137"/>
      <c r="M121" s="298"/>
      <c r="N121" s="298"/>
      <c r="O121" s="303"/>
      <c r="P121" s="304"/>
    </row>
    <row r="122" spans="2:16" ht="15" customHeight="1" x14ac:dyDescent="0.3">
      <c r="B122" s="306"/>
      <c r="C122" s="383"/>
      <c r="D122" s="386"/>
      <c r="E122" s="360"/>
      <c r="F122" s="318"/>
      <c r="G122" s="159">
        <v>5</v>
      </c>
      <c r="H122" s="142"/>
      <c r="I122" s="154"/>
      <c r="J122" s="389"/>
      <c r="K122" s="395"/>
      <c r="L122" s="137"/>
      <c r="M122" s="298"/>
      <c r="N122" s="298"/>
      <c r="O122" s="303"/>
      <c r="P122" s="304"/>
    </row>
    <row r="123" spans="2:16" ht="0.75" customHeight="1" thickBot="1" x14ac:dyDescent="0.35">
      <c r="B123" s="306"/>
      <c r="C123" s="383"/>
      <c r="D123" s="386"/>
      <c r="E123" s="360"/>
      <c r="F123" s="318"/>
      <c r="G123" s="159">
        <v>6</v>
      </c>
      <c r="H123" s="142"/>
      <c r="I123" s="147"/>
      <c r="J123" s="389"/>
      <c r="K123" s="395"/>
      <c r="L123" s="137"/>
      <c r="M123" s="298"/>
      <c r="N123" s="298"/>
      <c r="O123" s="303"/>
      <c r="P123" s="304"/>
    </row>
    <row r="124" spans="2:16" ht="21" hidden="1" customHeight="1" x14ac:dyDescent="0.3">
      <c r="B124" s="306"/>
      <c r="C124" s="383"/>
      <c r="D124" s="386"/>
      <c r="E124" s="360"/>
      <c r="F124" s="318"/>
      <c r="G124" s="159">
        <v>7</v>
      </c>
      <c r="H124" s="142"/>
      <c r="I124" s="147"/>
      <c r="J124" s="389"/>
      <c r="K124" s="395"/>
      <c r="L124" s="137"/>
      <c r="M124" s="298"/>
      <c r="N124" s="298"/>
      <c r="O124" s="303"/>
      <c r="P124" s="304"/>
    </row>
    <row r="125" spans="2:16" ht="40.5" hidden="1" customHeight="1" x14ac:dyDescent="0.3">
      <c r="B125" s="307"/>
      <c r="C125" s="384"/>
      <c r="D125" s="387"/>
      <c r="E125" s="381"/>
      <c r="F125" s="319"/>
      <c r="G125" s="212">
        <v>8</v>
      </c>
      <c r="H125" s="143"/>
      <c r="I125" s="148"/>
      <c r="J125" s="390"/>
      <c r="K125" s="396"/>
      <c r="L125" s="137"/>
      <c r="M125" s="298"/>
      <c r="N125" s="298"/>
      <c r="O125" s="303"/>
      <c r="P125" s="304"/>
    </row>
    <row r="126" spans="2:16" ht="20.25" customHeight="1" x14ac:dyDescent="0.3">
      <c r="B126" s="343"/>
      <c r="C126" s="345" t="s">
        <v>409</v>
      </c>
      <c r="D126" s="347" t="s">
        <v>8</v>
      </c>
      <c r="E126" s="350" t="s">
        <v>744</v>
      </c>
      <c r="F126" s="353" t="s">
        <v>394</v>
      </c>
      <c r="G126" s="355" t="s">
        <v>113</v>
      </c>
      <c r="H126" s="356"/>
      <c r="I126" s="357"/>
      <c r="J126" s="353" t="s">
        <v>395</v>
      </c>
      <c r="K126" s="397" t="s">
        <v>124</v>
      </c>
      <c r="L126" s="238"/>
      <c r="M126" s="299"/>
      <c r="N126" s="299"/>
      <c r="O126" s="362"/>
      <c r="P126" s="336"/>
    </row>
    <row r="127" spans="2:16" ht="61.5" customHeight="1" thickBot="1" x14ac:dyDescent="0.35">
      <c r="B127" s="344"/>
      <c r="C127" s="346"/>
      <c r="D127" s="348"/>
      <c r="E127" s="351"/>
      <c r="F127" s="353"/>
      <c r="G127" s="337" t="s">
        <v>13</v>
      </c>
      <c r="H127" s="339" t="s">
        <v>15</v>
      </c>
      <c r="I127" s="341" t="s">
        <v>125</v>
      </c>
      <c r="J127" s="353"/>
      <c r="K127" s="358"/>
      <c r="L127" s="238"/>
      <c r="M127" s="299"/>
      <c r="N127" s="299"/>
      <c r="O127" s="362"/>
      <c r="P127" s="336"/>
    </row>
    <row r="128" spans="2:16" ht="48" hidden="1" customHeight="1" thickBot="1" x14ac:dyDescent="0.35">
      <c r="B128" s="344"/>
      <c r="C128" s="346"/>
      <c r="D128" s="349"/>
      <c r="E128" s="352"/>
      <c r="F128" s="354"/>
      <c r="G128" s="338"/>
      <c r="H128" s="340"/>
      <c r="I128" s="342"/>
      <c r="J128" s="354"/>
      <c r="K128" s="359"/>
      <c r="L128" s="238"/>
      <c r="M128" s="299"/>
      <c r="N128" s="299"/>
      <c r="O128" s="362"/>
      <c r="P128" s="336"/>
    </row>
    <row r="129" spans="2:16" ht="78" customHeight="1" x14ac:dyDescent="0.3">
      <c r="B129" s="305" t="str">
        <f>+LEFT(C129,3)</f>
        <v>4.1</v>
      </c>
      <c r="C129" s="308" t="s">
        <v>137</v>
      </c>
      <c r="D129" s="368" t="s">
        <v>138</v>
      </c>
      <c r="E129" s="314" t="s">
        <v>618</v>
      </c>
      <c r="F129" s="320">
        <v>3</v>
      </c>
      <c r="G129" s="158">
        <v>1</v>
      </c>
      <c r="H129" s="314" t="s">
        <v>619</v>
      </c>
      <c r="I129" s="314" t="s">
        <v>571</v>
      </c>
      <c r="J129" s="317">
        <v>3</v>
      </c>
      <c r="K129" s="297" t="s">
        <v>399</v>
      </c>
      <c r="L129" s="294" t="s">
        <v>522</v>
      </c>
      <c r="M129" s="298">
        <v>60</v>
      </c>
      <c r="N129" s="298">
        <v>0.58965000000000001</v>
      </c>
      <c r="O129" s="303">
        <v>60.589649999999999</v>
      </c>
      <c r="P129" s="304"/>
    </row>
    <row r="130" spans="2:16" ht="21" customHeight="1" x14ac:dyDescent="0.3">
      <c r="B130" s="306"/>
      <c r="C130" s="309"/>
      <c r="D130" s="369"/>
      <c r="E130" s="360"/>
      <c r="F130" s="321"/>
      <c r="G130" s="159"/>
      <c r="H130" s="360"/>
      <c r="I130" s="360"/>
      <c r="J130" s="318"/>
      <c r="K130" s="297"/>
      <c r="L130" s="296"/>
      <c r="M130" s="298"/>
      <c r="N130" s="298"/>
      <c r="O130" s="303"/>
      <c r="P130" s="304"/>
    </row>
    <row r="131" spans="2:16" ht="47.25" customHeight="1" thickBot="1" x14ac:dyDescent="0.35">
      <c r="B131" s="306"/>
      <c r="C131" s="309"/>
      <c r="D131" s="369"/>
      <c r="E131" s="360"/>
      <c r="F131" s="321"/>
      <c r="G131" s="159">
        <v>2</v>
      </c>
      <c r="H131" s="360"/>
      <c r="I131" s="360"/>
      <c r="J131" s="318"/>
      <c r="K131" s="297"/>
      <c r="L131" s="295"/>
      <c r="M131" s="298"/>
      <c r="N131" s="298"/>
      <c r="O131" s="303"/>
      <c r="P131" s="304"/>
    </row>
    <row r="132" spans="2:16" ht="21" hidden="1" customHeight="1" thickBot="1" x14ac:dyDescent="0.35">
      <c r="B132" s="306"/>
      <c r="C132" s="309"/>
      <c r="D132" s="369"/>
      <c r="E132" s="360"/>
      <c r="F132" s="321"/>
      <c r="G132" s="159"/>
      <c r="H132" s="360"/>
      <c r="I132" s="360"/>
      <c r="J132" s="318"/>
      <c r="K132" s="297"/>
      <c r="L132" s="137"/>
      <c r="M132" s="298"/>
      <c r="N132" s="298"/>
      <c r="O132" s="303"/>
      <c r="P132" s="304"/>
    </row>
    <row r="133" spans="2:16" ht="21" hidden="1" customHeight="1" thickBot="1" x14ac:dyDescent="0.35">
      <c r="B133" s="306"/>
      <c r="C133" s="309"/>
      <c r="D133" s="369"/>
      <c r="E133" s="360"/>
      <c r="F133" s="321"/>
      <c r="G133" s="159"/>
      <c r="H133" s="360"/>
      <c r="I133" s="360"/>
      <c r="J133" s="318"/>
      <c r="K133" s="297"/>
      <c r="L133" s="137"/>
      <c r="M133" s="298"/>
      <c r="N133" s="298"/>
      <c r="O133" s="303"/>
      <c r="P133" s="304"/>
    </row>
    <row r="134" spans="2:16" ht="21" hidden="1" customHeight="1" thickBot="1" x14ac:dyDescent="0.35">
      <c r="B134" s="306"/>
      <c r="C134" s="309"/>
      <c r="D134" s="369"/>
      <c r="E134" s="360"/>
      <c r="F134" s="321"/>
      <c r="G134" s="159">
        <v>3</v>
      </c>
      <c r="H134" s="360"/>
      <c r="I134" s="360"/>
      <c r="J134" s="318"/>
      <c r="K134" s="297"/>
      <c r="L134" s="137"/>
      <c r="M134" s="298"/>
      <c r="N134" s="298"/>
      <c r="O134" s="303"/>
      <c r="P134" s="304"/>
    </row>
    <row r="135" spans="2:16" ht="21" hidden="1" customHeight="1" thickBot="1" x14ac:dyDescent="0.35">
      <c r="B135" s="306"/>
      <c r="C135" s="309"/>
      <c r="D135" s="369"/>
      <c r="E135" s="360"/>
      <c r="F135" s="321"/>
      <c r="G135" s="159"/>
      <c r="H135" s="360"/>
      <c r="I135" s="360"/>
      <c r="J135" s="318"/>
      <c r="K135" s="297"/>
      <c r="L135" s="137"/>
      <c r="M135" s="298"/>
      <c r="N135" s="298"/>
      <c r="O135" s="303"/>
      <c r="P135" s="304"/>
    </row>
    <row r="136" spans="2:16" ht="18.75" hidden="1" customHeight="1" thickBot="1" x14ac:dyDescent="0.35">
      <c r="B136" s="307"/>
      <c r="C136" s="310"/>
      <c r="D136" s="370"/>
      <c r="E136" s="381"/>
      <c r="F136" s="322"/>
      <c r="G136" s="212">
        <v>4</v>
      </c>
      <c r="H136" s="381"/>
      <c r="I136" s="381"/>
      <c r="J136" s="319"/>
      <c r="K136" s="297"/>
      <c r="L136" s="137"/>
      <c r="M136" s="298"/>
      <c r="N136" s="298"/>
      <c r="O136" s="303"/>
      <c r="P136" s="304"/>
    </row>
    <row r="137" spans="2:16" ht="69.75" customHeight="1" x14ac:dyDescent="0.3">
      <c r="B137" s="305" t="str">
        <f>+LEFT(C137,3)</f>
        <v>4.2</v>
      </c>
      <c r="C137" s="308" t="s">
        <v>139</v>
      </c>
      <c r="D137" s="368" t="s">
        <v>138</v>
      </c>
      <c r="E137" s="326" t="s">
        <v>620</v>
      </c>
      <c r="F137" s="320">
        <v>3</v>
      </c>
      <c r="G137" s="158">
        <v>1</v>
      </c>
      <c r="H137" s="146" t="s">
        <v>427</v>
      </c>
      <c r="I137" s="326" t="s">
        <v>572</v>
      </c>
      <c r="J137" s="317">
        <v>3</v>
      </c>
      <c r="K137" s="297" t="s">
        <v>399</v>
      </c>
      <c r="L137" s="294" t="s">
        <v>523</v>
      </c>
      <c r="M137" s="298">
        <v>60</v>
      </c>
      <c r="N137" s="298">
        <v>0.68964999999999999</v>
      </c>
      <c r="O137" s="303">
        <v>60.68965</v>
      </c>
      <c r="P137" s="304"/>
    </row>
    <row r="138" spans="2:16" ht="37.5" customHeight="1" x14ac:dyDescent="0.3">
      <c r="B138" s="306"/>
      <c r="C138" s="309"/>
      <c r="D138" s="369"/>
      <c r="E138" s="371"/>
      <c r="F138" s="321"/>
      <c r="G138" s="159">
        <v>2</v>
      </c>
      <c r="H138" s="129" t="s">
        <v>428</v>
      </c>
      <c r="I138" s="371"/>
      <c r="J138" s="318"/>
      <c r="K138" s="297"/>
      <c r="L138" s="296"/>
      <c r="M138" s="298"/>
      <c r="N138" s="298"/>
      <c r="O138" s="303"/>
      <c r="P138" s="304"/>
    </row>
    <row r="139" spans="2:16" ht="22.5" customHeight="1" thickBot="1" x14ac:dyDescent="0.35">
      <c r="B139" s="306"/>
      <c r="C139" s="309"/>
      <c r="D139" s="369"/>
      <c r="E139" s="371"/>
      <c r="F139" s="321"/>
      <c r="G139" s="159">
        <v>3</v>
      </c>
      <c r="H139" s="214" t="s">
        <v>621</v>
      </c>
      <c r="I139" s="371"/>
      <c r="J139" s="318"/>
      <c r="K139" s="297"/>
      <c r="L139" s="296"/>
      <c r="M139" s="298"/>
      <c r="N139" s="298"/>
      <c r="O139" s="303"/>
      <c r="P139" s="304"/>
    </row>
    <row r="140" spans="2:16" ht="60.75" hidden="1" customHeight="1" thickBot="1" x14ac:dyDescent="0.35">
      <c r="B140" s="306"/>
      <c r="C140" s="309"/>
      <c r="D140" s="369"/>
      <c r="E140" s="371"/>
      <c r="F140" s="321"/>
      <c r="G140" s="159">
        <v>4</v>
      </c>
      <c r="H140" s="127" t="s">
        <v>429</v>
      </c>
      <c r="I140" s="371"/>
      <c r="J140" s="318"/>
      <c r="K140" s="297"/>
      <c r="L140" s="296"/>
      <c r="M140" s="298"/>
      <c r="N140" s="298"/>
      <c r="O140" s="303"/>
      <c r="P140" s="304"/>
    </row>
    <row r="141" spans="2:16" ht="30" hidden="1" customHeight="1" thickBot="1" x14ac:dyDescent="0.35">
      <c r="B141" s="306"/>
      <c r="C141" s="309"/>
      <c r="D141" s="369"/>
      <c r="E141" s="371"/>
      <c r="F141" s="321"/>
      <c r="G141" s="159">
        <v>5</v>
      </c>
      <c r="H141" s="466" t="s">
        <v>430</v>
      </c>
      <c r="I141" s="371"/>
      <c r="J141" s="318"/>
      <c r="K141" s="297"/>
      <c r="L141" s="296"/>
      <c r="M141" s="298"/>
      <c r="N141" s="298"/>
      <c r="O141" s="303"/>
      <c r="P141" s="304"/>
    </row>
    <row r="142" spans="2:16" ht="30" hidden="1" customHeight="1" thickBot="1" x14ac:dyDescent="0.35">
      <c r="B142" s="306"/>
      <c r="C142" s="309"/>
      <c r="D142" s="369"/>
      <c r="E142" s="371"/>
      <c r="F142" s="321"/>
      <c r="G142" s="159">
        <v>6</v>
      </c>
      <c r="H142" s="467"/>
      <c r="I142" s="371"/>
      <c r="J142" s="318"/>
      <c r="K142" s="297"/>
      <c r="L142" s="296"/>
      <c r="M142" s="298"/>
      <c r="N142" s="298"/>
      <c r="O142" s="303"/>
      <c r="P142" s="304"/>
    </row>
    <row r="143" spans="2:16" ht="63" hidden="1" customHeight="1" thickBot="1" x14ac:dyDescent="0.35">
      <c r="B143" s="306"/>
      <c r="C143" s="309"/>
      <c r="D143" s="369"/>
      <c r="E143" s="371"/>
      <c r="F143" s="321"/>
      <c r="G143" s="159">
        <v>7</v>
      </c>
      <c r="H143" s="129" t="s">
        <v>431</v>
      </c>
      <c r="I143" s="371"/>
      <c r="J143" s="318"/>
      <c r="K143" s="297"/>
      <c r="L143" s="296"/>
      <c r="M143" s="298"/>
      <c r="N143" s="298"/>
      <c r="O143" s="303"/>
      <c r="P143" s="304"/>
    </row>
    <row r="144" spans="2:16" ht="57.75" hidden="1" customHeight="1" thickBot="1" x14ac:dyDescent="0.35">
      <c r="B144" s="307"/>
      <c r="C144" s="310"/>
      <c r="D144" s="370"/>
      <c r="E144" s="372"/>
      <c r="F144" s="322"/>
      <c r="G144" s="212">
        <v>8</v>
      </c>
      <c r="H144" s="160" t="s">
        <v>432</v>
      </c>
      <c r="I144" s="372"/>
      <c r="J144" s="319"/>
      <c r="K144" s="297"/>
      <c r="L144" s="295"/>
      <c r="M144" s="298"/>
      <c r="N144" s="298"/>
      <c r="O144" s="303"/>
      <c r="P144" s="304"/>
    </row>
    <row r="145" spans="2:16" ht="21" customHeight="1" x14ac:dyDescent="0.3">
      <c r="B145" s="305" t="str">
        <f>+LEFT(C145,3)</f>
        <v>4.3</v>
      </c>
      <c r="C145" s="308" t="s">
        <v>140</v>
      </c>
      <c r="D145" s="368" t="s">
        <v>403</v>
      </c>
      <c r="E145" s="326" t="s">
        <v>622</v>
      </c>
      <c r="F145" s="317">
        <v>3</v>
      </c>
      <c r="G145" s="158">
        <v>1</v>
      </c>
      <c r="H145" s="326" t="s">
        <v>623</v>
      </c>
      <c r="I145" s="326" t="s">
        <v>573</v>
      </c>
      <c r="J145" s="317">
        <v>3</v>
      </c>
      <c r="K145" s="297" t="s">
        <v>399</v>
      </c>
      <c r="L145" s="294" t="s">
        <v>524</v>
      </c>
      <c r="M145" s="298">
        <v>60</v>
      </c>
      <c r="N145" s="298">
        <v>0.78964999999999996</v>
      </c>
      <c r="O145" s="303">
        <v>60.789650000000002</v>
      </c>
      <c r="P145" s="304"/>
    </row>
    <row r="146" spans="2:16" ht="21" customHeight="1" x14ac:dyDescent="0.3">
      <c r="B146" s="306"/>
      <c r="C146" s="309"/>
      <c r="D146" s="369"/>
      <c r="E146" s="371"/>
      <c r="F146" s="318"/>
      <c r="G146" s="159">
        <v>2</v>
      </c>
      <c r="H146" s="371"/>
      <c r="I146" s="371" t="s">
        <v>393</v>
      </c>
      <c r="J146" s="318"/>
      <c r="K146" s="297"/>
      <c r="L146" s="296"/>
      <c r="M146" s="298"/>
      <c r="N146" s="298"/>
      <c r="O146" s="303"/>
      <c r="P146" s="304"/>
    </row>
    <row r="147" spans="2:16" ht="21" customHeight="1" x14ac:dyDescent="0.3">
      <c r="B147" s="306"/>
      <c r="C147" s="309"/>
      <c r="D147" s="369"/>
      <c r="E147" s="371"/>
      <c r="F147" s="318"/>
      <c r="G147" s="159">
        <v>3</v>
      </c>
      <c r="H147" s="371"/>
      <c r="I147" s="371"/>
      <c r="J147" s="318"/>
      <c r="K147" s="297"/>
      <c r="L147" s="296"/>
      <c r="M147" s="298"/>
      <c r="N147" s="298"/>
      <c r="O147" s="303"/>
      <c r="P147" s="304"/>
    </row>
    <row r="148" spans="2:16" ht="21" customHeight="1" x14ac:dyDescent="0.3">
      <c r="B148" s="306"/>
      <c r="C148" s="309"/>
      <c r="D148" s="369"/>
      <c r="E148" s="371"/>
      <c r="F148" s="318"/>
      <c r="G148" s="159">
        <v>4</v>
      </c>
      <c r="H148" s="371"/>
      <c r="I148" s="371"/>
      <c r="J148" s="318"/>
      <c r="K148" s="297"/>
      <c r="L148" s="296"/>
      <c r="M148" s="298"/>
      <c r="N148" s="298"/>
      <c r="O148" s="303"/>
      <c r="P148" s="304"/>
    </row>
    <row r="149" spans="2:16" ht="21" customHeight="1" x14ac:dyDescent="0.3">
      <c r="B149" s="306"/>
      <c r="C149" s="309"/>
      <c r="D149" s="369"/>
      <c r="E149" s="371"/>
      <c r="F149" s="318"/>
      <c r="G149" s="159">
        <v>5</v>
      </c>
      <c r="H149" s="371"/>
      <c r="I149" s="371"/>
      <c r="J149" s="318"/>
      <c r="K149" s="297"/>
      <c r="L149" s="296"/>
      <c r="M149" s="298"/>
      <c r="N149" s="298"/>
      <c r="O149" s="303"/>
      <c r="P149" s="304"/>
    </row>
    <row r="150" spans="2:16" ht="9.75" customHeight="1" thickBot="1" x14ac:dyDescent="0.35">
      <c r="B150" s="306"/>
      <c r="C150" s="309"/>
      <c r="D150" s="369"/>
      <c r="E150" s="371"/>
      <c r="F150" s="318"/>
      <c r="G150" s="159">
        <v>6</v>
      </c>
      <c r="H150" s="371"/>
      <c r="I150" s="371"/>
      <c r="J150" s="318"/>
      <c r="K150" s="297"/>
      <c r="L150" s="296"/>
      <c r="M150" s="298"/>
      <c r="N150" s="298"/>
      <c r="O150" s="303"/>
      <c r="P150" s="304"/>
    </row>
    <row r="151" spans="2:16" ht="149.25" hidden="1" customHeight="1" thickBot="1" x14ac:dyDescent="0.35">
      <c r="B151" s="306"/>
      <c r="C151" s="309"/>
      <c r="D151" s="369"/>
      <c r="E151" s="371"/>
      <c r="F151" s="318"/>
      <c r="G151" s="159">
        <v>7</v>
      </c>
      <c r="H151" s="371"/>
      <c r="I151" s="371"/>
      <c r="J151" s="318"/>
      <c r="K151" s="297"/>
      <c r="L151" s="295"/>
      <c r="M151" s="298"/>
      <c r="N151" s="298"/>
      <c r="O151" s="303"/>
      <c r="P151" s="304"/>
    </row>
    <row r="152" spans="2:16" ht="1.5" hidden="1" customHeight="1" thickBot="1" x14ac:dyDescent="0.35">
      <c r="B152" s="307"/>
      <c r="C152" s="310"/>
      <c r="D152" s="370"/>
      <c r="E152" s="372"/>
      <c r="F152" s="319"/>
      <c r="G152" s="212">
        <v>8</v>
      </c>
      <c r="H152" s="372"/>
      <c r="I152" s="372"/>
      <c r="J152" s="319"/>
      <c r="K152" s="297"/>
      <c r="L152" s="137"/>
      <c r="M152" s="298"/>
      <c r="N152" s="298"/>
      <c r="O152" s="303"/>
      <c r="P152" s="304"/>
    </row>
    <row r="153" spans="2:16" ht="23.25" customHeight="1" x14ac:dyDescent="0.3">
      <c r="B153" s="305" t="str">
        <f>+LEFT(C153,3)</f>
        <v>4.4</v>
      </c>
      <c r="C153" s="308" t="s">
        <v>401</v>
      </c>
      <c r="D153" s="368" t="s">
        <v>404</v>
      </c>
      <c r="E153" s="326" t="s">
        <v>624</v>
      </c>
      <c r="F153" s="317">
        <v>3</v>
      </c>
      <c r="G153" s="158">
        <v>1</v>
      </c>
      <c r="H153" s="326" t="s">
        <v>433</v>
      </c>
      <c r="I153" s="326" t="s">
        <v>574</v>
      </c>
      <c r="J153" s="317">
        <v>3</v>
      </c>
      <c r="K153" s="297" t="s">
        <v>399</v>
      </c>
      <c r="L153" s="137"/>
      <c r="M153" s="298">
        <v>60</v>
      </c>
      <c r="N153" s="298">
        <v>0.88965000000000005</v>
      </c>
      <c r="O153" s="303">
        <v>60.889650000000003</v>
      </c>
      <c r="P153" s="304"/>
    </row>
    <row r="154" spans="2:16" ht="21" customHeight="1" x14ac:dyDescent="0.3">
      <c r="B154" s="306"/>
      <c r="C154" s="309"/>
      <c r="D154" s="369"/>
      <c r="E154" s="371"/>
      <c r="F154" s="318"/>
      <c r="G154" s="159">
        <v>2</v>
      </c>
      <c r="H154" s="371"/>
      <c r="I154" s="371"/>
      <c r="J154" s="318"/>
      <c r="K154" s="297"/>
      <c r="L154" s="294" t="s">
        <v>525</v>
      </c>
      <c r="M154" s="298"/>
      <c r="N154" s="298"/>
      <c r="O154" s="303"/>
      <c r="P154" s="304"/>
    </row>
    <row r="155" spans="2:16" ht="21" customHeight="1" x14ac:dyDescent="0.3">
      <c r="B155" s="306"/>
      <c r="C155" s="309"/>
      <c r="D155" s="369"/>
      <c r="E155" s="371"/>
      <c r="F155" s="318"/>
      <c r="G155" s="159">
        <v>3</v>
      </c>
      <c r="H155" s="371"/>
      <c r="I155" s="371"/>
      <c r="J155" s="318"/>
      <c r="K155" s="297"/>
      <c r="L155" s="296"/>
      <c r="M155" s="298"/>
      <c r="N155" s="298"/>
      <c r="O155" s="303"/>
      <c r="P155" s="304"/>
    </row>
    <row r="156" spans="2:16" ht="21" customHeight="1" x14ac:dyDescent="0.3">
      <c r="B156" s="306"/>
      <c r="C156" s="309"/>
      <c r="D156" s="369"/>
      <c r="E156" s="371"/>
      <c r="F156" s="318"/>
      <c r="G156" s="159">
        <v>4</v>
      </c>
      <c r="H156" s="371"/>
      <c r="I156" s="371"/>
      <c r="J156" s="318"/>
      <c r="K156" s="297"/>
      <c r="L156" s="296"/>
      <c r="M156" s="298"/>
      <c r="N156" s="298"/>
      <c r="O156" s="303"/>
      <c r="P156" s="304"/>
    </row>
    <row r="157" spans="2:16" ht="21" customHeight="1" x14ac:dyDescent="0.3">
      <c r="B157" s="306"/>
      <c r="C157" s="309"/>
      <c r="D157" s="369"/>
      <c r="E157" s="371"/>
      <c r="F157" s="318"/>
      <c r="G157" s="159">
        <v>5</v>
      </c>
      <c r="H157" s="371"/>
      <c r="I157" s="371"/>
      <c r="J157" s="318"/>
      <c r="K157" s="297"/>
      <c r="L157" s="296"/>
      <c r="M157" s="298"/>
      <c r="N157" s="298"/>
      <c r="O157" s="303"/>
      <c r="P157" s="304"/>
    </row>
    <row r="158" spans="2:16" ht="24.75" customHeight="1" thickBot="1" x14ac:dyDescent="0.35">
      <c r="B158" s="306"/>
      <c r="C158" s="309"/>
      <c r="D158" s="369"/>
      <c r="E158" s="371"/>
      <c r="F158" s="318"/>
      <c r="G158" s="159">
        <v>6</v>
      </c>
      <c r="H158" s="371"/>
      <c r="I158" s="371"/>
      <c r="J158" s="318"/>
      <c r="K158" s="297"/>
      <c r="L158" s="295"/>
      <c r="M158" s="298"/>
      <c r="N158" s="298"/>
      <c r="O158" s="303"/>
      <c r="P158" s="304"/>
    </row>
    <row r="159" spans="2:16" ht="21" hidden="1" customHeight="1" thickBot="1" x14ac:dyDescent="0.35">
      <c r="B159" s="306"/>
      <c r="C159" s="309"/>
      <c r="D159" s="369"/>
      <c r="E159" s="371"/>
      <c r="F159" s="318"/>
      <c r="G159" s="159">
        <v>7</v>
      </c>
      <c r="H159" s="371"/>
      <c r="I159" s="371"/>
      <c r="J159" s="318"/>
      <c r="K159" s="297"/>
      <c r="L159" s="137"/>
      <c r="M159" s="298"/>
      <c r="N159" s="298"/>
      <c r="O159" s="303"/>
      <c r="P159" s="304"/>
    </row>
    <row r="160" spans="2:16" ht="113.25" hidden="1" customHeight="1" thickBot="1" x14ac:dyDescent="0.35">
      <c r="B160" s="307"/>
      <c r="C160" s="310"/>
      <c r="D160" s="370"/>
      <c r="E160" s="372"/>
      <c r="F160" s="319"/>
      <c r="G160" s="212">
        <v>8</v>
      </c>
      <c r="H160" s="372" t="s">
        <v>392</v>
      </c>
      <c r="I160" s="372"/>
      <c r="J160" s="319"/>
      <c r="K160" s="297"/>
      <c r="L160" s="137"/>
      <c r="M160" s="298"/>
      <c r="N160" s="298"/>
      <c r="O160" s="303"/>
      <c r="P160" s="304"/>
    </row>
    <row r="161" spans="2:16" ht="84.75" customHeight="1" thickBot="1" x14ac:dyDescent="0.35">
      <c r="B161" s="305" t="str">
        <f>+LEFT(C161,3)</f>
        <v>4.5</v>
      </c>
      <c r="C161" s="308" t="s">
        <v>141</v>
      </c>
      <c r="D161" s="368" t="s">
        <v>138</v>
      </c>
      <c r="E161" s="326" t="s">
        <v>489</v>
      </c>
      <c r="F161" s="317">
        <v>3</v>
      </c>
      <c r="G161" s="158">
        <v>1</v>
      </c>
      <c r="H161" s="314" t="s">
        <v>625</v>
      </c>
      <c r="I161" s="326" t="s">
        <v>575</v>
      </c>
      <c r="J161" s="317">
        <v>3</v>
      </c>
      <c r="K161" s="297" t="s">
        <v>399</v>
      </c>
      <c r="L161" s="242" t="s">
        <v>526</v>
      </c>
      <c r="M161" s="298">
        <v>60</v>
      </c>
      <c r="N161" s="298">
        <v>0.98965000000000003</v>
      </c>
      <c r="O161" s="373">
        <v>60.989649999999997</v>
      </c>
      <c r="P161" s="374"/>
    </row>
    <row r="162" spans="2:16" ht="15.75" hidden="1" customHeight="1" x14ac:dyDescent="0.3">
      <c r="B162" s="306"/>
      <c r="C162" s="309"/>
      <c r="D162" s="369"/>
      <c r="E162" s="371"/>
      <c r="F162" s="318"/>
      <c r="G162" s="159">
        <v>2</v>
      </c>
      <c r="H162" s="315"/>
      <c r="I162" s="371"/>
      <c r="J162" s="318"/>
      <c r="K162" s="297"/>
      <c r="L162" s="137"/>
      <c r="M162" s="298"/>
      <c r="N162" s="298"/>
      <c r="O162" s="373"/>
      <c r="P162" s="374"/>
    </row>
    <row r="163" spans="2:16" ht="21" hidden="1" customHeight="1" x14ac:dyDescent="0.3">
      <c r="B163" s="306"/>
      <c r="C163" s="309"/>
      <c r="D163" s="369"/>
      <c r="E163" s="371"/>
      <c r="F163" s="318"/>
      <c r="G163" s="159">
        <v>3</v>
      </c>
      <c r="H163" s="315"/>
      <c r="I163" s="371"/>
      <c r="J163" s="318"/>
      <c r="K163" s="297"/>
      <c r="L163" s="137"/>
      <c r="M163" s="298"/>
      <c r="N163" s="298"/>
      <c r="O163" s="373"/>
      <c r="P163" s="374"/>
    </row>
    <row r="164" spans="2:16" ht="21" hidden="1" customHeight="1" x14ac:dyDescent="0.3">
      <c r="B164" s="306"/>
      <c r="C164" s="309"/>
      <c r="D164" s="369"/>
      <c r="E164" s="371"/>
      <c r="F164" s="318"/>
      <c r="G164" s="159">
        <v>4</v>
      </c>
      <c r="H164" s="315"/>
      <c r="I164" s="371"/>
      <c r="J164" s="318"/>
      <c r="K164" s="297"/>
      <c r="L164" s="137"/>
      <c r="M164" s="298"/>
      <c r="N164" s="298"/>
      <c r="O164" s="373"/>
      <c r="P164" s="374"/>
    </row>
    <row r="165" spans="2:16" ht="7.5" hidden="1" customHeight="1" x14ac:dyDescent="0.3">
      <c r="B165" s="306"/>
      <c r="C165" s="309"/>
      <c r="D165" s="369"/>
      <c r="E165" s="371"/>
      <c r="F165" s="318"/>
      <c r="G165" s="159">
        <v>5</v>
      </c>
      <c r="H165" s="315"/>
      <c r="I165" s="371"/>
      <c r="J165" s="318"/>
      <c r="K165" s="297"/>
      <c r="L165" s="137"/>
      <c r="M165" s="298"/>
      <c r="N165" s="298"/>
      <c r="O165" s="373"/>
      <c r="P165" s="374"/>
    </row>
    <row r="166" spans="2:16" ht="53.25" hidden="1" customHeight="1" x14ac:dyDescent="0.3">
      <c r="B166" s="306"/>
      <c r="C166" s="309"/>
      <c r="D166" s="369"/>
      <c r="E166" s="371"/>
      <c r="F166" s="318"/>
      <c r="G166" s="159">
        <v>6</v>
      </c>
      <c r="H166" s="335"/>
      <c r="I166" s="371"/>
      <c r="J166" s="318"/>
      <c r="K166" s="297"/>
      <c r="L166" s="137"/>
      <c r="M166" s="298"/>
      <c r="N166" s="298"/>
      <c r="O166" s="373"/>
      <c r="P166" s="374"/>
    </row>
    <row r="167" spans="2:16" ht="3" hidden="1" customHeight="1" thickBot="1" x14ac:dyDescent="0.35">
      <c r="B167" s="306"/>
      <c r="C167" s="309"/>
      <c r="D167" s="369"/>
      <c r="E167" s="371"/>
      <c r="F167" s="318"/>
      <c r="G167" s="159">
        <v>7</v>
      </c>
      <c r="H167" s="142"/>
      <c r="I167" s="371"/>
      <c r="J167" s="318"/>
      <c r="K167" s="297"/>
      <c r="L167" s="137"/>
      <c r="M167" s="298"/>
      <c r="N167" s="298"/>
      <c r="O167" s="373"/>
      <c r="P167" s="374"/>
    </row>
    <row r="168" spans="2:16" ht="16.5" hidden="1" customHeight="1" x14ac:dyDescent="0.3">
      <c r="B168" s="307"/>
      <c r="C168" s="310"/>
      <c r="D168" s="370"/>
      <c r="E168" s="372"/>
      <c r="F168" s="319"/>
      <c r="G168" s="212">
        <v>8</v>
      </c>
      <c r="H168" s="143"/>
      <c r="I168" s="372"/>
      <c r="J168" s="319"/>
      <c r="K168" s="297"/>
      <c r="L168" s="137"/>
      <c r="M168" s="298"/>
      <c r="N168" s="298"/>
      <c r="O168" s="373"/>
      <c r="P168" s="374"/>
    </row>
    <row r="169" spans="2:16" ht="96.75" customHeight="1" x14ac:dyDescent="0.3">
      <c r="B169" s="305" t="str">
        <f>+LEFT(C169,3)</f>
        <v>4.6</v>
      </c>
      <c r="C169" s="308" t="s">
        <v>142</v>
      </c>
      <c r="D169" s="368" t="s">
        <v>138</v>
      </c>
      <c r="E169" s="326" t="s">
        <v>527</v>
      </c>
      <c r="F169" s="317">
        <v>3</v>
      </c>
      <c r="G169" s="158">
        <v>1</v>
      </c>
      <c r="H169" s="146" t="s">
        <v>577</v>
      </c>
      <c r="I169" s="375" t="s">
        <v>576</v>
      </c>
      <c r="J169" s="317">
        <v>3</v>
      </c>
      <c r="K169" s="378" t="s">
        <v>399</v>
      </c>
      <c r="L169" s="294" t="s">
        <v>527</v>
      </c>
      <c r="M169" s="298">
        <v>60</v>
      </c>
      <c r="N169" s="298">
        <v>0.98965199999999998</v>
      </c>
      <c r="O169" s="363">
        <v>60.989652</v>
      </c>
      <c r="P169" s="364"/>
    </row>
    <row r="170" spans="2:16" ht="3.75" customHeight="1" thickBot="1" x14ac:dyDescent="0.35">
      <c r="B170" s="306"/>
      <c r="C170" s="309"/>
      <c r="D170" s="369"/>
      <c r="E170" s="371"/>
      <c r="F170" s="318"/>
      <c r="G170" s="159">
        <v>2</v>
      </c>
      <c r="H170" s="127" t="s">
        <v>578</v>
      </c>
      <c r="I170" s="376"/>
      <c r="J170" s="318"/>
      <c r="K170" s="379"/>
      <c r="L170" s="295"/>
      <c r="M170" s="298"/>
      <c r="N170" s="298"/>
      <c r="O170" s="363"/>
      <c r="P170" s="364"/>
    </row>
    <row r="171" spans="2:16" ht="0.75" hidden="1" customHeight="1" thickBot="1" x14ac:dyDescent="0.35">
      <c r="B171" s="306"/>
      <c r="C171" s="309"/>
      <c r="D171" s="369"/>
      <c r="E171" s="371"/>
      <c r="F171" s="318"/>
      <c r="G171" s="159">
        <v>3</v>
      </c>
      <c r="H171" s="129" t="s">
        <v>397</v>
      </c>
      <c r="I171" s="376"/>
      <c r="J171" s="318"/>
      <c r="K171" s="379"/>
      <c r="L171" s="137"/>
      <c r="M171" s="298"/>
      <c r="N171" s="298"/>
      <c r="O171" s="363"/>
      <c r="P171" s="364"/>
    </row>
    <row r="172" spans="2:16" ht="48" hidden="1" customHeight="1" thickBot="1" x14ac:dyDescent="0.35">
      <c r="B172" s="306"/>
      <c r="C172" s="309"/>
      <c r="D172" s="369"/>
      <c r="E172" s="371"/>
      <c r="F172" s="318"/>
      <c r="G172" s="159">
        <v>4</v>
      </c>
      <c r="H172" s="129"/>
      <c r="I172" s="376"/>
      <c r="J172" s="318"/>
      <c r="K172" s="379"/>
      <c r="L172" s="137"/>
      <c r="M172" s="298"/>
      <c r="N172" s="298"/>
      <c r="O172" s="363"/>
      <c r="P172" s="364"/>
    </row>
    <row r="173" spans="2:16" ht="54" hidden="1" customHeight="1" x14ac:dyDescent="0.3">
      <c r="B173" s="306"/>
      <c r="C173" s="309"/>
      <c r="D173" s="369"/>
      <c r="E173" s="371"/>
      <c r="F173" s="318"/>
      <c r="G173" s="159">
        <v>5</v>
      </c>
      <c r="H173" s="129"/>
      <c r="I173" s="376"/>
      <c r="J173" s="318"/>
      <c r="K173" s="379"/>
      <c r="L173" s="137"/>
      <c r="M173" s="298"/>
      <c r="N173" s="298"/>
      <c r="O173" s="363"/>
      <c r="P173" s="364"/>
    </row>
    <row r="174" spans="2:16" ht="42" hidden="1" customHeight="1" x14ac:dyDescent="0.3">
      <c r="B174" s="306"/>
      <c r="C174" s="309"/>
      <c r="D174" s="369"/>
      <c r="E174" s="371"/>
      <c r="F174" s="318"/>
      <c r="G174" s="159">
        <v>6</v>
      </c>
      <c r="H174" s="129"/>
      <c r="I174" s="376"/>
      <c r="J174" s="318"/>
      <c r="K174" s="379"/>
      <c r="L174" s="137"/>
      <c r="M174" s="298"/>
      <c r="N174" s="298"/>
      <c r="O174" s="363"/>
      <c r="P174" s="364"/>
    </row>
    <row r="175" spans="2:16" ht="34.5" hidden="1" customHeight="1" x14ac:dyDescent="0.3">
      <c r="B175" s="306"/>
      <c r="C175" s="309"/>
      <c r="D175" s="369"/>
      <c r="E175" s="371"/>
      <c r="F175" s="318"/>
      <c r="G175" s="159">
        <v>7</v>
      </c>
      <c r="H175" s="129"/>
      <c r="I175" s="376"/>
      <c r="J175" s="318"/>
      <c r="K175" s="379"/>
      <c r="L175" s="137"/>
      <c r="M175" s="298"/>
      <c r="N175" s="298"/>
      <c r="O175" s="363"/>
      <c r="P175" s="364"/>
    </row>
    <row r="176" spans="2:16" ht="44.25" hidden="1" customHeight="1" x14ac:dyDescent="0.3">
      <c r="B176" s="307"/>
      <c r="C176" s="310"/>
      <c r="D176" s="370"/>
      <c r="E176" s="372"/>
      <c r="F176" s="319"/>
      <c r="G176" s="212">
        <v>8</v>
      </c>
      <c r="H176" s="143"/>
      <c r="I176" s="377"/>
      <c r="J176" s="319"/>
      <c r="K176" s="380"/>
      <c r="L176" s="137"/>
      <c r="M176" s="298"/>
      <c r="N176" s="298"/>
      <c r="O176" s="363"/>
      <c r="P176" s="364"/>
    </row>
    <row r="177" spans="2:16" ht="40.5" customHeight="1" x14ac:dyDescent="0.3">
      <c r="B177" s="305" t="str">
        <f>+LEFT(C177,3)</f>
        <v>4.7</v>
      </c>
      <c r="C177" s="365" t="s">
        <v>143</v>
      </c>
      <c r="D177" s="368" t="s">
        <v>138</v>
      </c>
      <c r="E177" s="326" t="s">
        <v>579</v>
      </c>
      <c r="F177" s="320">
        <v>3</v>
      </c>
      <c r="G177" s="158">
        <v>1</v>
      </c>
      <c r="H177" s="314" t="s">
        <v>580</v>
      </c>
      <c r="I177" s="314" t="s">
        <v>581</v>
      </c>
      <c r="J177" s="317">
        <v>3</v>
      </c>
      <c r="K177" s="361" t="s">
        <v>399</v>
      </c>
      <c r="L177" s="294" t="s">
        <v>528</v>
      </c>
      <c r="M177" s="298">
        <v>60</v>
      </c>
      <c r="N177" s="298">
        <v>1.8962300000000001</v>
      </c>
      <c r="O177" s="303">
        <v>61.896230000000003</v>
      </c>
      <c r="P177" s="304"/>
    </row>
    <row r="178" spans="2:16" ht="21" customHeight="1" thickBot="1" x14ac:dyDescent="0.35">
      <c r="B178" s="306"/>
      <c r="C178" s="366"/>
      <c r="D178" s="369"/>
      <c r="E178" s="371"/>
      <c r="F178" s="321"/>
      <c r="G178" s="159">
        <v>2</v>
      </c>
      <c r="H178" s="315"/>
      <c r="I178" s="360"/>
      <c r="J178" s="318"/>
      <c r="K178" s="297"/>
      <c r="L178" s="296"/>
      <c r="M178" s="298"/>
      <c r="N178" s="298"/>
      <c r="O178" s="303"/>
      <c r="P178" s="304"/>
    </row>
    <row r="179" spans="2:16" ht="21" hidden="1" customHeight="1" thickBot="1" x14ac:dyDescent="0.35">
      <c r="B179" s="306"/>
      <c r="C179" s="366"/>
      <c r="D179" s="369"/>
      <c r="E179" s="371"/>
      <c r="F179" s="321"/>
      <c r="G179" s="159">
        <v>3</v>
      </c>
      <c r="H179" s="315"/>
      <c r="I179" s="360"/>
      <c r="J179" s="318"/>
      <c r="K179" s="297"/>
      <c r="L179" s="296"/>
      <c r="M179" s="298"/>
      <c r="N179" s="298"/>
      <c r="O179" s="303"/>
      <c r="P179" s="304"/>
    </row>
    <row r="180" spans="2:16" ht="9" hidden="1" customHeight="1" thickBot="1" x14ac:dyDescent="0.35">
      <c r="B180" s="306"/>
      <c r="C180" s="366"/>
      <c r="D180" s="369"/>
      <c r="E180" s="371"/>
      <c r="F180" s="321"/>
      <c r="G180" s="159">
        <v>4</v>
      </c>
      <c r="H180" s="315"/>
      <c r="I180" s="360"/>
      <c r="J180" s="318"/>
      <c r="K180" s="297"/>
      <c r="L180" s="295"/>
      <c r="M180" s="298"/>
      <c r="N180" s="298"/>
      <c r="O180" s="303"/>
      <c r="P180" s="304"/>
    </row>
    <row r="181" spans="2:16" ht="12.75" hidden="1" customHeight="1" thickBot="1" x14ac:dyDescent="0.35">
      <c r="B181" s="306"/>
      <c r="C181" s="366"/>
      <c r="D181" s="369"/>
      <c r="E181" s="371"/>
      <c r="F181" s="321"/>
      <c r="G181" s="159">
        <v>5</v>
      </c>
      <c r="H181" s="315"/>
      <c r="I181" s="360"/>
      <c r="J181" s="318"/>
      <c r="K181" s="297"/>
      <c r="L181" s="137"/>
      <c r="M181" s="298"/>
      <c r="N181" s="298"/>
      <c r="O181" s="303"/>
      <c r="P181" s="304"/>
    </row>
    <row r="182" spans="2:16" ht="158.25" hidden="1" customHeight="1" thickBot="1" x14ac:dyDescent="0.35">
      <c r="B182" s="306"/>
      <c r="C182" s="366"/>
      <c r="D182" s="369"/>
      <c r="E182" s="371"/>
      <c r="F182" s="321"/>
      <c r="G182" s="159">
        <v>6</v>
      </c>
      <c r="H182" s="315"/>
      <c r="I182" s="360"/>
      <c r="J182" s="318"/>
      <c r="K182" s="297"/>
      <c r="L182" s="137"/>
      <c r="M182" s="298"/>
      <c r="N182" s="298"/>
      <c r="O182" s="303"/>
      <c r="P182" s="304"/>
    </row>
    <row r="183" spans="2:16" ht="37.5" hidden="1" customHeight="1" thickBot="1" x14ac:dyDescent="0.35">
      <c r="B183" s="306"/>
      <c r="C183" s="366"/>
      <c r="D183" s="369"/>
      <c r="E183" s="371"/>
      <c r="F183" s="321"/>
      <c r="G183" s="159">
        <v>7</v>
      </c>
      <c r="H183" s="335"/>
      <c r="I183" s="360"/>
      <c r="J183" s="318"/>
      <c r="K183" s="297"/>
      <c r="L183" s="137"/>
      <c r="M183" s="298"/>
      <c r="N183" s="298"/>
      <c r="O183" s="303"/>
      <c r="P183" s="304"/>
    </row>
    <row r="184" spans="2:16" ht="63" hidden="1" customHeight="1" x14ac:dyDescent="0.3">
      <c r="B184" s="307"/>
      <c r="C184" s="367"/>
      <c r="D184" s="370"/>
      <c r="E184" s="372"/>
      <c r="F184" s="322"/>
      <c r="G184" s="212">
        <v>8</v>
      </c>
      <c r="H184" s="143"/>
      <c r="I184" s="135"/>
      <c r="J184" s="319"/>
      <c r="K184" s="297"/>
      <c r="L184" s="137"/>
      <c r="M184" s="298"/>
      <c r="N184" s="298"/>
      <c r="O184" s="303"/>
      <c r="P184" s="304"/>
    </row>
    <row r="185" spans="2:16" ht="34.5" customHeight="1" x14ac:dyDescent="0.3">
      <c r="B185" s="343"/>
      <c r="C185" s="345" t="s">
        <v>410</v>
      </c>
      <c r="D185" s="347" t="s">
        <v>8</v>
      </c>
      <c r="E185" s="350" t="s">
        <v>744</v>
      </c>
      <c r="F185" s="353" t="s">
        <v>394</v>
      </c>
      <c r="G185" s="355" t="s">
        <v>113</v>
      </c>
      <c r="H185" s="356"/>
      <c r="I185" s="357"/>
      <c r="J185" s="353" t="s">
        <v>395</v>
      </c>
      <c r="K185" s="358" t="s">
        <v>124</v>
      </c>
      <c r="L185" s="238"/>
      <c r="M185" s="299"/>
      <c r="N185" s="299"/>
      <c r="O185" s="362"/>
      <c r="P185" s="336"/>
    </row>
    <row r="186" spans="2:16" ht="31.5" customHeight="1" thickBot="1" x14ac:dyDescent="0.35">
      <c r="B186" s="344"/>
      <c r="C186" s="346"/>
      <c r="D186" s="348"/>
      <c r="E186" s="351"/>
      <c r="F186" s="353"/>
      <c r="G186" s="337" t="s">
        <v>13</v>
      </c>
      <c r="H186" s="339" t="s">
        <v>15</v>
      </c>
      <c r="I186" s="341" t="s">
        <v>125</v>
      </c>
      <c r="J186" s="353"/>
      <c r="K186" s="358"/>
      <c r="L186" s="238"/>
      <c r="M186" s="299"/>
      <c r="N186" s="299"/>
      <c r="O186" s="362"/>
      <c r="P186" s="336"/>
    </row>
    <row r="187" spans="2:16" ht="24" hidden="1" customHeight="1" thickBot="1" x14ac:dyDescent="0.35">
      <c r="B187" s="344"/>
      <c r="C187" s="346"/>
      <c r="D187" s="349"/>
      <c r="E187" s="352"/>
      <c r="F187" s="354"/>
      <c r="G187" s="338"/>
      <c r="H187" s="340"/>
      <c r="I187" s="342"/>
      <c r="J187" s="354"/>
      <c r="K187" s="359"/>
      <c r="L187" s="238"/>
      <c r="M187" s="299"/>
      <c r="N187" s="299"/>
      <c r="O187" s="362"/>
      <c r="P187" s="336"/>
    </row>
    <row r="188" spans="2:16" ht="63" customHeight="1" x14ac:dyDescent="0.3">
      <c r="B188" s="305" t="str">
        <f>+LEFT(C188,3)</f>
        <v>5.1</v>
      </c>
      <c r="C188" s="332" t="s">
        <v>582</v>
      </c>
      <c r="D188" s="311" t="s">
        <v>490</v>
      </c>
      <c r="E188" s="326" t="s">
        <v>626</v>
      </c>
      <c r="F188" s="320">
        <v>3</v>
      </c>
      <c r="G188" s="158">
        <v>1</v>
      </c>
      <c r="H188" s="314" t="s">
        <v>443</v>
      </c>
      <c r="I188" s="314" t="s">
        <v>583</v>
      </c>
      <c r="J188" s="317">
        <v>3</v>
      </c>
      <c r="K188" s="297" t="s">
        <v>399</v>
      </c>
      <c r="L188" s="294" t="s">
        <v>557</v>
      </c>
      <c r="M188" s="298">
        <v>60</v>
      </c>
      <c r="N188" s="298">
        <v>1.1896</v>
      </c>
      <c r="O188" s="303">
        <v>61.189599999999999</v>
      </c>
      <c r="P188" s="304"/>
    </row>
    <row r="189" spans="2:16" ht="51.75" customHeight="1" thickBot="1" x14ac:dyDescent="0.35">
      <c r="B189" s="306"/>
      <c r="C189" s="333"/>
      <c r="D189" s="312"/>
      <c r="E189" s="327"/>
      <c r="F189" s="321"/>
      <c r="G189" s="159">
        <v>2</v>
      </c>
      <c r="H189" s="335"/>
      <c r="I189" s="315"/>
      <c r="J189" s="318"/>
      <c r="K189" s="297"/>
      <c r="L189" s="295"/>
      <c r="M189" s="298"/>
      <c r="N189" s="298"/>
      <c r="O189" s="303"/>
      <c r="P189" s="304"/>
    </row>
    <row r="190" spans="2:16" ht="16.5" hidden="1" customHeight="1" x14ac:dyDescent="0.3">
      <c r="B190" s="306"/>
      <c r="C190" s="333"/>
      <c r="D190" s="312"/>
      <c r="E190" s="327"/>
      <c r="F190" s="321"/>
      <c r="G190" s="159">
        <v>3</v>
      </c>
      <c r="H190" s="142"/>
      <c r="I190" s="315"/>
      <c r="J190" s="318"/>
      <c r="K190" s="297"/>
      <c r="L190" s="137"/>
      <c r="M190" s="298"/>
      <c r="N190" s="298"/>
      <c r="O190" s="303"/>
      <c r="P190" s="304"/>
    </row>
    <row r="191" spans="2:16" ht="31.5" hidden="1" customHeight="1" thickBot="1" x14ac:dyDescent="0.35">
      <c r="B191" s="306"/>
      <c r="C191" s="333"/>
      <c r="D191" s="312"/>
      <c r="E191" s="327"/>
      <c r="F191" s="321"/>
      <c r="G191" s="159">
        <v>4</v>
      </c>
      <c r="H191" s="142"/>
      <c r="I191" s="315"/>
      <c r="J191" s="318"/>
      <c r="K191" s="297"/>
      <c r="L191" s="137"/>
      <c r="M191" s="298"/>
      <c r="N191" s="298"/>
      <c r="O191" s="303"/>
      <c r="P191" s="304"/>
    </row>
    <row r="192" spans="2:16" ht="17.25" hidden="1" customHeight="1" x14ac:dyDescent="0.3">
      <c r="B192" s="306"/>
      <c r="C192" s="333"/>
      <c r="D192" s="312"/>
      <c r="E192" s="327"/>
      <c r="F192" s="321"/>
      <c r="G192" s="159">
        <v>5</v>
      </c>
      <c r="H192" s="142"/>
      <c r="I192" s="134"/>
      <c r="J192" s="318"/>
      <c r="K192" s="297"/>
      <c r="L192" s="137"/>
      <c r="M192" s="298"/>
      <c r="N192" s="298"/>
      <c r="O192" s="303"/>
      <c r="P192" s="304"/>
    </row>
    <row r="193" spans="2:16" ht="17.25" hidden="1" customHeight="1" x14ac:dyDescent="0.3">
      <c r="B193" s="306"/>
      <c r="C193" s="333"/>
      <c r="D193" s="312"/>
      <c r="E193" s="327"/>
      <c r="F193" s="321"/>
      <c r="G193" s="159">
        <v>6</v>
      </c>
      <c r="H193" s="142"/>
      <c r="I193" s="134"/>
      <c r="J193" s="318"/>
      <c r="K193" s="297"/>
      <c r="L193" s="137"/>
      <c r="M193" s="298"/>
      <c r="N193" s="298"/>
      <c r="O193" s="303"/>
      <c r="P193" s="304"/>
    </row>
    <row r="194" spans="2:16" ht="17.25" hidden="1" customHeight="1" x14ac:dyDescent="0.3">
      <c r="B194" s="306"/>
      <c r="C194" s="333"/>
      <c r="D194" s="312"/>
      <c r="E194" s="327"/>
      <c r="F194" s="321"/>
      <c r="G194" s="159">
        <v>7</v>
      </c>
      <c r="H194" s="142"/>
      <c r="I194" s="134"/>
      <c r="J194" s="318"/>
      <c r="K194" s="297"/>
      <c r="L194" s="137"/>
      <c r="M194" s="298"/>
      <c r="N194" s="298"/>
      <c r="O194" s="303"/>
      <c r="P194" s="304"/>
    </row>
    <row r="195" spans="2:16" ht="5.25" hidden="1" customHeight="1" x14ac:dyDescent="0.3">
      <c r="B195" s="307"/>
      <c r="C195" s="334"/>
      <c r="D195" s="313"/>
      <c r="E195" s="328"/>
      <c r="F195" s="322"/>
      <c r="G195" s="212">
        <v>8</v>
      </c>
      <c r="H195" s="143"/>
      <c r="I195" s="135"/>
      <c r="J195" s="319"/>
      <c r="K195" s="297"/>
      <c r="L195" s="137"/>
      <c r="M195" s="298"/>
      <c r="N195" s="298"/>
      <c r="O195" s="303"/>
      <c r="P195" s="304"/>
    </row>
    <row r="196" spans="2:16" ht="60.75" customHeight="1" x14ac:dyDescent="0.3">
      <c r="B196" s="305" t="str">
        <f>+LEFT(C196,3)</f>
        <v>5.2</v>
      </c>
      <c r="C196" s="308" t="s">
        <v>144</v>
      </c>
      <c r="D196" s="329" t="s">
        <v>145</v>
      </c>
      <c r="E196" s="314" t="s">
        <v>491</v>
      </c>
      <c r="F196" s="317">
        <v>3</v>
      </c>
      <c r="G196" s="158">
        <v>1</v>
      </c>
      <c r="H196" s="146" t="s">
        <v>434</v>
      </c>
      <c r="I196" s="314" t="s">
        <v>585</v>
      </c>
      <c r="J196" s="317">
        <v>3</v>
      </c>
      <c r="K196" s="297" t="s">
        <v>399</v>
      </c>
      <c r="L196" s="294" t="s">
        <v>584</v>
      </c>
      <c r="M196" s="298">
        <v>60</v>
      </c>
      <c r="N196" s="298">
        <v>1.28965</v>
      </c>
      <c r="O196" s="303">
        <v>61.289650000000002</v>
      </c>
      <c r="P196" s="304"/>
    </row>
    <row r="197" spans="2:16" ht="42.75" customHeight="1" x14ac:dyDescent="0.3">
      <c r="B197" s="306"/>
      <c r="C197" s="309"/>
      <c r="D197" s="330"/>
      <c r="E197" s="315"/>
      <c r="F197" s="318"/>
      <c r="G197" s="159">
        <v>2</v>
      </c>
      <c r="H197" s="129" t="s">
        <v>435</v>
      </c>
      <c r="I197" s="315"/>
      <c r="J197" s="318"/>
      <c r="K197" s="297"/>
      <c r="L197" s="295"/>
      <c r="M197" s="298"/>
      <c r="N197" s="298"/>
      <c r="O197" s="303"/>
      <c r="P197" s="304"/>
    </row>
    <row r="198" spans="2:16" ht="8.25" hidden="1" customHeight="1" x14ac:dyDescent="0.3">
      <c r="B198" s="306"/>
      <c r="C198" s="309"/>
      <c r="D198" s="330"/>
      <c r="E198" s="315"/>
      <c r="F198" s="318"/>
      <c r="G198" s="159">
        <v>3</v>
      </c>
      <c r="H198" s="129"/>
      <c r="I198" s="155"/>
      <c r="J198" s="318"/>
      <c r="K198" s="297"/>
      <c r="L198" s="137"/>
      <c r="M198" s="298"/>
      <c r="N198" s="298"/>
      <c r="O198" s="303"/>
      <c r="P198" s="304"/>
    </row>
    <row r="199" spans="2:16" ht="16.5" hidden="1" customHeight="1" x14ac:dyDescent="0.3">
      <c r="B199" s="306"/>
      <c r="C199" s="309"/>
      <c r="D199" s="330"/>
      <c r="E199" s="315"/>
      <c r="F199" s="318"/>
      <c r="G199" s="159">
        <v>4</v>
      </c>
      <c r="H199" s="142"/>
      <c r="I199" s="134"/>
      <c r="J199" s="318"/>
      <c r="K199" s="297"/>
      <c r="L199" s="137"/>
      <c r="M199" s="298"/>
      <c r="N199" s="298"/>
      <c r="O199" s="303"/>
      <c r="P199" s="304"/>
    </row>
    <row r="200" spans="2:16" ht="13.5" customHeight="1" x14ac:dyDescent="0.3">
      <c r="B200" s="306"/>
      <c r="C200" s="309"/>
      <c r="D200" s="330"/>
      <c r="E200" s="315"/>
      <c r="F200" s="318"/>
      <c r="G200" s="159">
        <v>5</v>
      </c>
      <c r="H200" s="142"/>
      <c r="I200" s="134"/>
      <c r="J200" s="318"/>
      <c r="K200" s="297"/>
      <c r="L200" s="137"/>
      <c r="M200" s="298"/>
      <c r="N200" s="298"/>
      <c r="O200" s="303"/>
      <c r="P200" s="304"/>
    </row>
    <row r="201" spans="2:16" ht="0.75" customHeight="1" thickBot="1" x14ac:dyDescent="0.35">
      <c r="B201" s="306"/>
      <c r="C201" s="309"/>
      <c r="D201" s="330"/>
      <c r="E201" s="315"/>
      <c r="F201" s="318"/>
      <c r="G201" s="159">
        <v>6</v>
      </c>
      <c r="H201" s="142"/>
      <c r="I201" s="134"/>
      <c r="J201" s="318"/>
      <c r="K201" s="297"/>
      <c r="L201" s="137"/>
      <c r="M201" s="298"/>
      <c r="N201" s="298"/>
      <c r="O201" s="303"/>
      <c r="P201" s="304"/>
    </row>
    <row r="202" spans="2:16" ht="17.25" hidden="1" customHeight="1" x14ac:dyDescent="0.3">
      <c r="B202" s="306"/>
      <c r="C202" s="309"/>
      <c r="D202" s="330"/>
      <c r="E202" s="315"/>
      <c r="F202" s="318"/>
      <c r="G202" s="159">
        <v>7</v>
      </c>
      <c r="H202" s="142"/>
      <c r="I202" s="134"/>
      <c r="J202" s="318"/>
      <c r="K202" s="297"/>
      <c r="L202" s="137"/>
      <c r="M202" s="298"/>
      <c r="N202" s="298"/>
      <c r="O202" s="303"/>
      <c r="P202" s="304"/>
    </row>
    <row r="203" spans="2:16" ht="17.25" hidden="1" customHeight="1" x14ac:dyDescent="0.3">
      <c r="B203" s="307"/>
      <c r="C203" s="310"/>
      <c r="D203" s="331"/>
      <c r="E203" s="316"/>
      <c r="F203" s="319"/>
      <c r="G203" s="212">
        <v>8</v>
      </c>
      <c r="H203" s="143"/>
      <c r="I203" s="135"/>
      <c r="J203" s="319"/>
      <c r="K203" s="297"/>
      <c r="L203" s="137"/>
      <c r="M203" s="298"/>
      <c r="N203" s="298"/>
      <c r="O203" s="303"/>
      <c r="P203" s="304"/>
    </row>
    <row r="204" spans="2:16" ht="54" customHeight="1" x14ac:dyDescent="0.3">
      <c r="B204" s="305" t="str">
        <f>+LEFT(C204,3)</f>
        <v>5.3</v>
      </c>
      <c r="C204" s="323" t="s">
        <v>146</v>
      </c>
      <c r="D204" s="311" t="s">
        <v>147</v>
      </c>
      <c r="E204" s="314" t="s">
        <v>492</v>
      </c>
      <c r="F204" s="317">
        <v>3</v>
      </c>
      <c r="G204" s="158">
        <v>1</v>
      </c>
      <c r="H204" s="146" t="s">
        <v>436</v>
      </c>
      <c r="I204" s="314" t="s">
        <v>512</v>
      </c>
      <c r="J204" s="317">
        <v>3</v>
      </c>
      <c r="K204" s="297" t="s">
        <v>399</v>
      </c>
      <c r="L204" s="294" t="s">
        <v>558</v>
      </c>
      <c r="M204" s="298">
        <v>60</v>
      </c>
      <c r="N204" s="298">
        <v>1.3896299999999999</v>
      </c>
      <c r="O204" s="303">
        <v>61.389629999999997</v>
      </c>
      <c r="P204" s="304"/>
    </row>
    <row r="205" spans="2:16" ht="25.5" customHeight="1" x14ac:dyDescent="0.3">
      <c r="B205" s="306"/>
      <c r="C205" s="324"/>
      <c r="D205" s="312"/>
      <c r="E205" s="315"/>
      <c r="F205" s="318"/>
      <c r="G205" s="159">
        <v>2</v>
      </c>
      <c r="H205" s="129" t="s">
        <v>437</v>
      </c>
      <c r="I205" s="315"/>
      <c r="J205" s="318"/>
      <c r="K205" s="297"/>
      <c r="L205" s="296"/>
      <c r="M205" s="298"/>
      <c r="N205" s="298"/>
      <c r="O205" s="303"/>
      <c r="P205" s="304"/>
    </row>
    <row r="206" spans="2:16" ht="61.5" hidden="1" customHeight="1" x14ac:dyDescent="0.3">
      <c r="B206" s="306"/>
      <c r="C206" s="324"/>
      <c r="D206" s="312"/>
      <c r="E206" s="315"/>
      <c r="F206" s="318"/>
      <c r="G206" s="159">
        <v>3</v>
      </c>
      <c r="H206" s="129" t="s">
        <v>438</v>
      </c>
      <c r="I206" s="315"/>
      <c r="J206" s="318"/>
      <c r="K206" s="297"/>
      <c r="L206" s="295"/>
      <c r="M206" s="298"/>
      <c r="N206" s="298"/>
      <c r="O206" s="303"/>
      <c r="P206" s="304"/>
    </row>
    <row r="207" spans="2:16" ht="0.75" customHeight="1" x14ac:dyDescent="0.3">
      <c r="B207" s="306"/>
      <c r="C207" s="324"/>
      <c r="D207" s="312"/>
      <c r="E207" s="315"/>
      <c r="F207" s="318"/>
      <c r="G207" s="159">
        <v>4</v>
      </c>
      <c r="H207" s="129"/>
      <c r="I207" s="239"/>
      <c r="J207" s="318"/>
      <c r="K207" s="297"/>
      <c r="L207" s="137"/>
      <c r="M207" s="298"/>
      <c r="N207" s="298"/>
      <c r="O207" s="303"/>
      <c r="P207" s="304"/>
    </row>
    <row r="208" spans="2:16" ht="16.5" hidden="1" customHeight="1" x14ac:dyDescent="0.3">
      <c r="B208" s="306"/>
      <c r="C208" s="324"/>
      <c r="D208" s="312"/>
      <c r="E208" s="315"/>
      <c r="F208" s="318"/>
      <c r="G208" s="159">
        <v>5</v>
      </c>
      <c r="H208" s="142"/>
      <c r="I208" s="134"/>
      <c r="J208" s="318"/>
      <c r="K208" s="297"/>
      <c r="L208" s="137"/>
      <c r="M208" s="298"/>
      <c r="N208" s="298"/>
      <c r="O208" s="303"/>
      <c r="P208" s="304"/>
    </row>
    <row r="209" spans="2:16" ht="2.25" customHeight="1" thickBot="1" x14ac:dyDescent="0.35">
      <c r="B209" s="306"/>
      <c r="C209" s="324"/>
      <c r="D209" s="312"/>
      <c r="E209" s="315"/>
      <c r="F209" s="318"/>
      <c r="G209" s="159">
        <v>6</v>
      </c>
      <c r="H209" s="142"/>
      <c r="I209" s="134"/>
      <c r="J209" s="318"/>
      <c r="K209" s="297"/>
      <c r="L209" s="137"/>
      <c r="M209" s="298"/>
      <c r="N209" s="298"/>
      <c r="O209" s="303"/>
      <c r="P209" s="304"/>
    </row>
    <row r="210" spans="2:16" ht="17.25" hidden="1" customHeight="1" x14ac:dyDescent="0.3">
      <c r="B210" s="306"/>
      <c r="C210" s="324"/>
      <c r="D210" s="312"/>
      <c r="E210" s="315"/>
      <c r="F210" s="318"/>
      <c r="G210" s="159">
        <v>7</v>
      </c>
      <c r="H210" s="142"/>
      <c r="I210" s="134"/>
      <c r="J210" s="318"/>
      <c r="K210" s="297"/>
      <c r="L210" s="137"/>
      <c r="M210" s="298"/>
      <c r="N210" s="298"/>
      <c r="O210" s="303"/>
      <c r="P210" s="304"/>
    </row>
    <row r="211" spans="2:16" ht="17.25" hidden="1" customHeight="1" x14ac:dyDescent="0.3">
      <c r="B211" s="307"/>
      <c r="C211" s="325"/>
      <c r="D211" s="313"/>
      <c r="E211" s="316"/>
      <c r="F211" s="319"/>
      <c r="G211" s="212">
        <v>8</v>
      </c>
      <c r="H211" s="143"/>
      <c r="I211" s="135"/>
      <c r="J211" s="319"/>
      <c r="K211" s="297"/>
      <c r="L211" s="137"/>
      <c r="M211" s="298"/>
      <c r="N211" s="298"/>
      <c r="O211" s="303"/>
      <c r="P211" s="304"/>
    </row>
    <row r="212" spans="2:16" ht="35.25" customHeight="1" x14ac:dyDescent="0.3">
      <c r="B212" s="305" t="str">
        <f>+LEFT(C212,3)</f>
        <v>5.4</v>
      </c>
      <c r="C212" s="308" t="s">
        <v>405</v>
      </c>
      <c r="D212" s="311" t="s">
        <v>148</v>
      </c>
      <c r="E212" s="326" t="s">
        <v>586</v>
      </c>
      <c r="F212" s="320">
        <v>3</v>
      </c>
      <c r="G212" s="158">
        <v>1</v>
      </c>
      <c r="H212" s="146" t="s">
        <v>627</v>
      </c>
      <c r="I212" s="314" t="s">
        <v>587</v>
      </c>
      <c r="J212" s="317">
        <v>3</v>
      </c>
      <c r="K212" s="297" t="s">
        <v>399</v>
      </c>
      <c r="L212" s="294" t="s">
        <v>559</v>
      </c>
      <c r="M212" s="298">
        <v>60</v>
      </c>
      <c r="N212" s="298">
        <v>1.48963</v>
      </c>
      <c r="O212" s="303">
        <v>61.489629999999998</v>
      </c>
      <c r="P212" s="304"/>
    </row>
    <row r="213" spans="2:16" ht="80.25" customHeight="1" thickBot="1" x14ac:dyDescent="0.35">
      <c r="B213" s="306"/>
      <c r="C213" s="309"/>
      <c r="D213" s="312"/>
      <c r="E213" s="327"/>
      <c r="F213" s="321"/>
      <c r="G213" s="159">
        <v>2</v>
      </c>
      <c r="H213" s="129" t="s">
        <v>628</v>
      </c>
      <c r="I213" s="316"/>
      <c r="J213" s="318"/>
      <c r="K213" s="297"/>
      <c r="L213" s="295"/>
      <c r="M213" s="298"/>
      <c r="N213" s="298"/>
      <c r="O213" s="303"/>
      <c r="P213" s="304"/>
    </row>
    <row r="214" spans="2:16" ht="0.75" hidden="1" customHeight="1" thickBot="1" x14ac:dyDescent="0.35">
      <c r="B214" s="306"/>
      <c r="C214" s="309"/>
      <c r="D214" s="312"/>
      <c r="E214" s="327"/>
      <c r="F214" s="321"/>
      <c r="G214" s="159">
        <v>3</v>
      </c>
      <c r="H214" s="145"/>
      <c r="I214" s="156"/>
      <c r="J214" s="318"/>
      <c r="K214" s="297"/>
      <c r="L214" s="137"/>
      <c r="M214" s="298"/>
      <c r="N214" s="298"/>
      <c r="O214" s="303"/>
      <c r="P214" s="304"/>
    </row>
    <row r="215" spans="2:16" ht="20.25" hidden="1" customHeight="1" x14ac:dyDescent="0.3">
      <c r="B215" s="306"/>
      <c r="C215" s="309"/>
      <c r="D215" s="312"/>
      <c r="E215" s="327"/>
      <c r="F215" s="321"/>
      <c r="G215" s="159">
        <v>4</v>
      </c>
      <c r="H215" s="142"/>
      <c r="I215" s="134"/>
      <c r="J215" s="318"/>
      <c r="K215" s="297"/>
      <c r="L215" s="137"/>
      <c r="M215" s="298"/>
      <c r="N215" s="298"/>
      <c r="O215" s="303"/>
      <c r="P215" s="304"/>
    </row>
    <row r="216" spans="2:16" ht="0.75" hidden="1" customHeight="1" x14ac:dyDescent="0.3">
      <c r="B216" s="306"/>
      <c r="C216" s="309"/>
      <c r="D216" s="312"/>
      <c r="E216" s="327"/>
      <c r="F216" s="321"/>
      <c r="G216" s="159">
        <v>5</v>
      </c>
      <c r="H216" s="142"/>
      <c r="I216" s="134"/>
      <c r="J216" s="318"/>
      <c r="K216" s="297"/>
      <c r="L216" s="137"/>
      <c r="M216" s="298"/>
      <c r="N216" s="298"/>
      <c r="O216" s="303"/>
      <c r="P216" s="304"/>
    </row>
    <row r="217" spans="2:16" ht="20.25" hidden="1" customHeight="1" x14ac:dyDescent="0.3">
      <c r="B217" s="306"/>
      <c r="C217" s="309"/>
      <c r="D217" s="312"/>
      <c r="E217" s="327"/>
      <c r="F217" s="321"/>
      <c r="G217" s="159">
        <v>6</v>
      </c>
      <c r="H217" s="142"/>
      <c r="I217" s="134"/>
      <c r="J217" s="318"/>
      <c r="K217" s="297"/>
      <c r="L217" s="137"/>
      <c r="M217" s="298"/>
      <c r="N217" s="298"/>
      <c r="O217" s="303"/>
      <c r="P217" s="304"/>
    </row>
    <row r="218" spans="2:16" ht="20.25" hidden="1" customHeight="1" x14ac:dyDescent="0.3">
      <c r="B218" s="306"/>
      <c r="C218" s="309"/>
      <c r="D218" s="312"/>
      <c r="E218" s="327"/>
      <c r="F218" s="321"/>
      <c r="G218" s="159">
        <v>7</v>
      </c>
      <c r="H218" s="142"/>
      <c r="I218" s="134"/>
      <c r="J218" s="318"/>
      <c r="K218" s="297"/>
      <c r="L218" s="137"/>
      <c r="M218" s="298"/>
      <c r="N218" s="298"/>
      <c r="O218" s="303"/>
      <c r="P218" s="304"/>
    </row>
    <row r="219" spans="2:16" ht="20.25" hidden="1" customHeight="1" x14ac:dyDescent="0.3">
      <c r="B219" s="307"/>
      <c r="C219" s="310"/>
      <c r="D219" s="313"/>
      <c r="E219" s="328"/>
      <c r="F219" s="322"/>
      <c r="G219" s="212">
        <v>8</v>
      </c>
      <c r="H219" s="143"/>
      <c r="I219" s="135"/>
      <c r="J219" s="319"/>
      <c r="K219" s="297"/>
      <c r="L219" s="137"/>
      <c r="M219" s="298"/>
      <c r="N219" s="298"/>
      <c r="O219" s="303"/>
      <c r="P219" s="304"/>
    </row>
    <row r="220" spans="2:16" s="88" customFormat="1" ht="64.5" customHeight="1" x14ac:dyDescent="0.3">
      <c r="B220" s="305" t="str">
        <f>+LEFT(C220,3)</f>
        <v>5.5</v>
      </c>
      <c r="C220" s="308" t="s">
        <v>149</v>
      </c>
      <c r="D220" s="311" t="s">
        <v>150</v>
      </c>
      <c r="E220" s="314" t="s">
        <v>588</v>
      </c>
      <c r="F220" s="317">
        <v>3</v>
      </c>
      <c r="G220" s="158">
        <v>1</v>
      </c>
      <c r="H220" s="146" t="s">
        <v>440</v>
      </c>
      <c r="I220" s="210" t="s">
        <v>589</v>
      </c>
      <c r="J220" s="317">
        <v>3</v>
      </c>
      <c r="K220" s="297" t="s">
        <v>399</v>
      </c>
      <c r="L220" s="241" t="s">
        <v>560</v>
      </c>
      <c r="M220" s="298">
        <v>60</v>
      </c>
      <c r="N220" s="298">
        <v>1.58965</v>
      </c>
      <c r="O220" s="303">
        <v>61.589649999999999</v>
      </c>
      <c r="P220" s="304"/>
    </row>
    <row r="221" spans="2:16" ht="42" hidden="1" customHeight="1" x14ac:dyDescent="0.3">
      <c r="B221" s="306"/>
      <c r="C221" s="309"/>
      <c r="D221" s="312"/>
      <c r="E221" s="315"/>
      <c r="F221" s="318"/>
      <c r="G221" s="159">
        <v>2</v>
      </c>
      <c r="H221" s="129"/>
      <c r="I221" s="157"/>
      <c r="J221" s="318"/>
      <c r="K221" s="297"/>
      <c r="L221" s="137"/>
      <c r="M221" s="298"/>
      <c r="N221" s="298"/>
      <c r="O221" s="303"/>
      <c r="P221" s="304"/>
    </row>
    <row r="222" spans="2:16" ht="20.25" hidden="1" customHeight="1" x14ac:dyDescent="0.3">
      <c r="B222" s="306"/>
      <c r="C222" s="309"/>
      <c r="D222" s="312"/>
      <c r="E222" s="315"/>
      <c r="F222" s="318"/>
      <c r="G222" s="159">
        <v>3</v>
      </c>
      <c r="H222" s="142"/>
      <c r="I222" s="134"/>
      <c r="J222" s="318"/>
      <c r="K222" s="297"/>
      <c r="L222" s="137"/>
      <c r="M222" s="298"/>
      <c r="N222" s="298"/>
      <c r="O222" s="303"/>
      <c r="P222" s="304"/>
    </row>
    <row r="223" spans="2:16" ht="2.25" hidden="1" customHeight="1" x14ac:dyDescent="0.3">
      <c r="B223" s="306"/>
      <c r="C223" s="309"/>
      <c r="D223" s="312"/>
      <c r="E223" s="315"/>
      <c r="F223" s="318"/>
      <c r="G223" s="159">
        <v>4</v>
      </c>
      <c r="H223" s="142"/>
      <c r="I223" s="134"/>
      <c r="J223" s="318"/>
      <c r="K223" s="297"/>
      <c r="L223" s="137"/>
      <c r="M223" s="298"/>
      <c r="N223" s="298"/>
      <c r="O223" s="303"/>
      <c r="P223" s="304"/>
    </row>
    <row r="224" spans="2:16" ht="20.25" hidden="1" customHeight="1" x14ac:dyDescent="0.3">
      <c r="B224" s="306"/>
      <c r="C224" s="309"/>
      <c r="D224" s="312"/>
      <c r="E224" s="315"/>
      <c r="F224" s="318"/>
      <c r="G224" s="159">
        <v>5</v>
      </c>
      <c r="H224" s="142"/>
      <c r="I224" s="134"/>
      <c r="J224" s="318"/>
      <c r="K224" s="297"/>
      <c r="L224" s="137"/>
      <c r="M224" s="298"/>
      <c r="N224" s="298"/>
      <c r="O224" s="303"/>
      <c r="P224" s="304"/>
    </row>
    <row r="225" spans="2:16" ht="11.25" hidden="1" customHeight="1" x14ac:dyDescent="0.3">
      <c r="B225" s="306"/>
      <c r="C225" s="309"/>
      <c r="D225" s="312"/>
      <c r="E225" s="315"/>
      <c r="F225" s="318"/>
      <c r="G225" s="159">
        <v>6</v>
      </c>
      <c r="H225" s="142"/>
      <c r="I225" s="134"/>
      <c r="J225" s="318"/>
      <c r="K225" s="297"/>
      <c r="L225" s="137"/>
      <c r="M225" s="298"/>
      <c r="N225" s="298"/>
      <c r="O225" s="303"/>
      <c r="P225" s="304"/>
    </row>
    <row r="226" spans="2:16" ht="20.25" hidden="1" customHeight="1" x14ac:dyDescent="0.3">
      <c r="B226" s="306"/>
      <c r="C226" s="309"/>
      <c r="D226" s="312"/>
      <c r="E226" s="315"/>
      <c r="F226" s="318"/>
      <c r="G226" s="159">
        <v>7</v>
      </c>
      <c r="H226" s="142"/>
      <c r="I226" s="134"/>
      <c r="J226" s="318"/>
      <c r="K226" s="297"/>
      <c r="L226" s="137"/>
      <c r="M226" s="298"/>
      <c r="N226" s="298"/>
      <c r="O226" s="303"/>
      <c r="P226" s="304"/>
    </row>
    <row r="227" spans="2:16" ht="20.25" hidden="1" customHeight="1" x14ac:dyDescent="0.3">
      <c r="B227" s="307"/>
      <c r="C227" s="310"/>
      <c r="D227" s="313"/>
      <c r="E227" s="316"/>
      <c r="F227" s="319"/>
      <c r="G227" s="240">
        <v>8</v>
      </c>
      <c r="H227" s="184"/>
      <c r="I227" s="134"/>
      <c r="J227" s="319"/>
      <c r="K227" s="297"/>
      <c r="L227" s="171"/>
      <c r="M227" s="298"/>
      <c r="N227" s="298"/>
      <c r="O227" s="303"/>
      <c r="P227" s="304"/>
    </row>
    <row r="228" spans="2:16" s="179" customFormat="1" ht="66" customHeight="1" x14ac:dyDescent="0.3">
      <c r="B228" s="200" t="str">
        <f>+LEFT(C228,3)</f>
        <v>5.6</v>
      </c>
      <c r="C228" s="201" t="s">
        <v>151</v>
      </c>
      <c r="D228" s="228" t="s">
        <v>150</v>
      </c>
      <c r="E228" s="215" t="s">
        <v>441</v>
      </c>
      <c r="F228" s="202">
        <v>3</v>
      </c>
      <c r="G228" s="180">
        <v>1</v>
      </c>
      <c r="H228" s="186" t="s">
        <v>442</v>
      </c>
      <c r="I228" s="215" t="s">
        <v>590</v>
      </c>
      <c r="J228" s="180">
        <v>3</v>
      </c>
      <c r="K228" s="192" t="s">
        <v>400</v>
      </c>
      <c r="L228" s="241" t="s">
        <v>561</v>
      </c>
      <c r="M228" s="203">
        <v>20</v>
      </c>
      <c r="N228" s="203">
        <v>1.6896530000000001</v>
      </c>
      <c r="O228" s="204">
        <v>21.689653</v>
      </c>
      <c r="P228" s="205"/>
    </row>
    <row r="229" spans="2:16" ht="97.5" hidden="1" customHeight="1" x14ac:dyDescent="0.3">
      <c r="B229" s="195"/>
      <c r="C229" s="196"/>
      <c r="D229" s="236"/>
      <c r="E229" s="197"/>
      <c r="F229" s="198"/>
      <c r="G229" s="213">
        <v>2</v>
      </c>
      <c r="H229" s="185"/>
      <c r="I229" s="133"/>
      <c r="J229" s="172"/>
      <c r="K229" s="199"/>
      <c r="L229" s="168"/>
      <c r="M229" s="193"/>
      <c r="N229" s="193"/>
      <c r="O229" s="194"/>
      <c r="P229" s="187"/>
    </row>
    <row r="230" spans="2:16" ht="9.75" hidden="1" customHeight="1" x14ac:dyDescent="0.3">
      <c r="B230" s="188"/>
      <c r="C230" s="169"/>
      <c r="D230" s="236"/>
      <c r="E230" s="174"/>
      <c r="F230" s="190"/>
      <c r="G230" s="159">
        <v>3</v>
      </c>
      <c r="H230" s="142"/>
      <c r="I230" s="134"/>
      <c r="J230" s="172"/>
      <c r="K230" s="192"/>
      <c r="L230" s="140"/>
      <c r="M230" s="193"/>
      <c r="N230" s="193"/>
      <c r="O230" s="194"/>
      <c r="P230" s="187"/>
    </row>
    <row r="231" spans="2:16" ht="9" hidden="1" customHeight="1" x14ac:dyDescent="0.3">
      <c r="B231" s="188"/>
      <c r="C231" s="169"/>
      <c r="D231" s="236"/>
      <c r="E231" s="174"/>
      <c r="F231" s="190"/>
      <c r="G231" s="159">
        <v>4</v>
      </c>
      <c r="H231" s="142"/>
      <c r="I231" s="134"/>
      <c r="J231" s="172"/>
      <c r="K231" s="192"/>
      <c r="L231" s="140"/>
      <c r="M231" s="193"/>
      <c r="N231" s="193"/>
      <c r="O231" s="194"/>
      <c r="P231" s="187"/>
    </row>
    <row r="232" spans="2:16" ht="6" hidden="1" customHeight="1" x14ac:dyDescent="0.3">
      <c r="B232" s="188"/>
      <c r="C232" s="169"/>
      <c r="D232" s="236"/>
      <c r="E232" s="174"/>
      <c r="F232" s="190"/>
      <c r="G232" s="159">
        <v>5</v>
      </c>
      <c r="H232" s="142"/>
      <c r="I232" s="134"/>
      <c r="J232" s="172"/>
      <c r="K232" s="192"/>
      <c r="L232" s="140"/>
      <c r="M232" s="193"/>
      <c r="N232" s="193"/>
      <c r="O232" s="194"/>
      <c r="P232" s="187"/>
    </row>
    <row r="233" spans="2:16" ht="19.5" hidden="1" customHeight="1" x14ac:dyDescent="0.3">
      <c r="B233" s="188"/>
      <c r="C233" s="169"/>
      <c r="D233" s="236"/>
      <c r="E233" s="174"/>
      <c r="F233" s="190"/>
      <c r="G233" s="159">
        <v>6</v>
      </c>
      <c r="H233" s="142"/>
      <c r="I233" s="134"/>
      <c r="J233" s="172"/>
      <c r="K233" s="192"/>
      <c r="L233" s="140"/>
      <c r="M233" s="193"/>
      <c r="N233" s="193"/>
      <c r="O233" s="194"/>
      <c r="P233" s="187"/>
    </row>
    <row r="234" spans="2:16" ht="19.5" hidden="1" customHeight="1" x14ac:dyDescent="0.3">
      <c r="B234" s="188"/>
      <c r="C234" s="169"/>
      <c r="D234" s="236"/>
      <c r="E234" s="174"/>
      <c r="F234" s="190"/>
      <c r="G234" s="159">
        <v>7</v>
      </c>
      <c r="H234" s="142"/>
      <c r="I234" s="134"/>
      <c r="J234" s="172"/>
      <c r="K234" s="192"/>
      <c r="L234" s="140"/>
      <c r="M234" s="193"/>
      <c r="N234" s="193"/>
      <c r="O234" s="194"/>
      <c r="P234" s="187"/>
    </row>
    <row r="235" spans="2:16" ht="1.5" hidden="1" customHeight="1" thickBot="1" x14ac:dyDescent="0.35">
      <c r="B235" s="189"/>
      <c r="C235" s="170"/>
      <c r="D235" s="237"/>
      <c r="E235" s="175"/>
      <c r="F235" s="191"/>
      <c r="G235" s="212">
        <v>8</v>
      </c>
      <c r="H235" s="143"/>
      <c r="I235" s="135"/>
      <c r="J235" s="173"/>
      <c r="K235" s="192"/>
      <c r="L235" s="140"/>
      <c r="M235" s="193"/>
      <c r="N235" s="193"/>
      <c r="O235" s="194"/>
      <c r="P235" s="187"/>
    </row>
    <row r="236" spans="2:16" ht="22.5" customHeight="1" x14ac:dyDescent="0.3">
      <c r="E236" s="141"/>
      <c r="M236" s="139"/>
    </row>
    <row r="237" spans="2:16" ht="12" customHeight="1" x14ac:dyDescent="0.3">
      <c r="C237" s="144"/>
      <c r="E237" s="141"/>
    </row>
    <row r="238" spans="2:16" ht="22.5" customHeight="1" x14ac:dyDescent="0.3">
      <c r="C238" s="144"/>
      <c r="E238" s="141"/>
    </row>
    <row r="239" spans="2:16" ht="22.5" customHeight="1" x14ac:dyDescent="0.3">
      <c r="C239" s="144"/>
      <c r="E239" s="141"/>
    </row>
    <row r="240" spans="2:16" ht="22.5" customHeight="1" x14ac:dyDescent="0.3">
      <c r="C240" s="144"/>
      <c r="E240" s="141"/>
    </row>
    <row r="241" spans="3:5" ht="22.5" customHeight="1" x14ac:dyDescent="0.3">
      <c r="C241" s="144"/>
      <c r="E241" s="141"/>
    </row>
    <row r="242" spans="3:5" ht="22.5" customHeight="1" x14ac:dyDescent="0.3">
      <c r="C242" s="144"/>
      <c r="E242" s="141"/>
    </row>
    <row r="243" spans="3:5" ht="22.5" customHeight="1" x14ac:dyDescent="0.3">
      <c r="C243" s="144"/>
      <c r="E243" s="141"/>
    </row>
    <row r="244" spans="3:5" ht="22.5" customHeight="1" x14ac:dyDescent="0.3">
      <c r="C244" s="144"/>
      <c r="E244" s="141"/>
    </row>
    <row r="245" spans="3:5" ht="22.5" customHeight="1" x14ac:dyDescent="0.3">
      <c r="C245" s="144"/>
      <c r="E245" s="141"/>
    </row>
    <row r="246" spans="3:5" ht="22.5" customHeight="1" x14ac:dyDescent="0.3">
      <c r="E246" s="141"/>
    </row>
    <row r="247" spans="3:5" ht="22.5" customHeight="1" x14ac:dyDescent="0.3">
      <c r="E247" s="141"/>
    </row>
    <row r="248" spans="3:5" ht="22.5" customHeight="1" x14ac:dyDescent="0.3">
      <c r="E248" s="141"/>
    </row>
    <row r="249" spans="3:5" ht="22.5" customHeight="1" x14ac:dyDescent="0.3">
      <c r="E249" s="141"/>
    </row>
    <row r="250" spans="3:5" ht="22.5" customHeight="1" x14ac:dyDescent="0.3">
      <c r="E250" s="141"/>
    </row>
    <row r="251" spans="3:5" ht="22.5" customHeight="1" x14ac:dyDescent="0.3">
      <c r="E251" s="141"/>
    </row>
    <row r="252" spans="3:5" ht="22.5" customHeight="1" x14ac:dyDescent="0.3">
      <c r="E252" s="141"/>
    </row>
    <row r="253" spans="3:5" ht="22.5" customHeight="1" x14ac:dyDescent="0.3">
      <c r="E253" s="141"/>
    </row>
    <row r="254" spans="3:5" ht="22.5" customHeight="1" x14ac:dyDescent="0.3">
      <c r="E254" s="141"/>
    </row>
    <row r="255" spans="3:5" ht="22.5" customHeight="1" x14ac:dyDescent="0.3">
      <c r="E255" s="141"/>
    </row>
    <row r="256" spans="3:5" ht="22.5" customHeight="1" x14ac:dyDescent="0.3">
      <c r="E256" s="141"/>
    </row>
    <row r="257" spans="5:5" ht="22.5" customHeight="1" x14ac:dyDescent="0.3">
      <c r="E257" s="141"/>
    </row>
    <row r="258" spans="5:5" ht="22.5" customHeight="1" x14ac:dyDescent="0.3">
      <c r="E258" s="141"/>
    </row>
    <row r="259" spans="5:5" ht="22.5" customHeight="1" x14ac:dyDescent="0.3">
      <c r="E259" s="141"/>
    </row>
    <row r="260" spans="5:5" ht="22.5" customHeight="1" x14ac:dyDescent="0.3">
      <c r="E260" s="141"/>
    </row>
    <row r="261" spans="5:5" ht="22.5" customHeight="1" x14ac:dyDescent="0.3">
      <c r="E261" s="141"/>
    </row>
    <row r="262" spans="5:5" ht="22.5" customHeight="1" x14ac:dyDescent="0.3">
      <c r="E262" s="141"/>
    </row>
    <row r="263" spans="5:5" ht="22.5" customHeight="1" x14ac:dyDescent="0.3">
      <c r="E263" s="141"/>
    </row>
    <row r="264" spans="5:5" ht="22.5" customHeight="1" x14ac:dyDescent="0.3">
      <c r="E264" s="141"/>
    </row>
    <row r="265" spans="5:5" ht="22.5" customHeight="1" x14ac:dyDescent="0.3">
      <c r="E265" s="141"/>
    </row>
    <row r="266" spans="5:5" ht="22.5" customHeight="1" x14ac:dyDescent="0.3">
      <c r="E266" s="141"/>
    </row>
    <row r="267" spans="5:5" ht="22.5" customHeight="1" x14ac:dyDescent="0.3">
      <c r="E267" s="141"/>
    </row>
    <row r="268" spans="5:5" ht="22.5" customHeight="1" x14ac:dyDescent="0.3">
      <c r="E268" s="141"/>
    </row>
    <row r="269" spans="5:5" ht="22.5" customHeight="1" x14ac:dyDescent="0.3">
      <c r="E269" s="141"/>
    </row>
    <row r="270" spans="5:5" ht="22.5" customHeight="1" x14ac:dyDescent="0.3">
      <c r="E270" s="141"/>
    </row>
    <row r="271" spans="5:5" ht="22.5" customHeight="1" x14ac:dyDescent="0.3">
      <c r="E271" s="141"/>
    </row>
    <row r="272" spans="5:5" ht="22.5" customHeight="1" x14ac:dyDescent="0.3">
      <c r="E272" s="141"/>
    </row>
    <row r="273" spans="5:5" ht="22.5" customHeight="1" x14ac:dyDescent="0.3">
      <c r="E273" s="141"/>
    </row>
    <row r="274" spans="5:5" ht="22.5" customHeight="1" x14ac:dyDescent="0.3">
      <c r="E274" s="141"/>
    </row>
    <row r="275" spans="5:5" ht="22.5" customHeight="1" x14ac:dyDescent="0.3">
      <c r="E275" s="141"/>
    </row>
    <row r="276" spans="5:5" ht="22.5" customHeight="1" x14ac:dyDescent="0.3">
      <c r="E276" s="141"/>
    </row>
    <row r="277" spans="5:5" ht="22.5" customHeight="1" x14ac:dyDescent="0.3">
      <c r="E277" s="141"/>
    </row>
    <row r="278" spans="5:5" ht="22.5" customHeight="1" x14ac:dyDescent="0.3">
      <c r="E278" s="141"/>
    </row>
    <row r="279" spans="5:5" ht="22.5" customHeight="1" x14ac:dyDescent="0.3">
      <c r="E279" s="141"/>
    </row>
    <row r="280" spans="5:5" ht="22.5" customHeight="1" x14ac:dyDescent="0.3">
      <c r="E280" s="141"/>
    </row>
    <row r="281" spans="5:5" ht="22.5" customHeight="1" x14ac:dyDescent="0.3">
      <c r="E281" s="141"/>
    </row>
    <row r="282" spans="5:5" ht="22.5" customHeight="1" x14ac:dyDescent="0.3">
      <c r="E282" s="141"/>
    </row>
    <row r="283" spans="5:5" ht="22.5" customHeight="1" x14ac:dyDescent="0.3">
      <c r="E283" s="141"/>
    </row>
    <row r="284" spans="5:5" ht="22.5" customHeight="1" x14ac:dyDescent="0.3">
      <c r="E284" s="141"/>
    </row>
    <row r="285" spans="5:5" ht="22.5" customHeight="1" x14ac:dyDescent="0.3">
      <c r="E285" s="141"/>
    </row>
    <row r="286" spans="5:5" ht="22.5" customHeight="1" x14ac:dyDescent="0.3">
      <c r="E286" s="141"/>
    </row>
    <row r="287" spans="5:5" ht="22.5" customHeight="1" x14ac:dyDescent="0.3">
      <c r="E287" s="141"/>
    </row>
    <row r="288" spans="5:5" ht="22.5" customHeight="1" x14ac:dyDescent="0.3"/>
    <row r="289" ht="22.5" customHeight="1" x14ac:dyDescent="0.3"/>
    <row r="290" ht="22.5" customHeight="1" x14ac:dyDescent="0.3"/>
    <row r="291" ht="22.5" customHeight="1" x14ac:dyDescent="0.3"/>
    <row r="292" ht="22.5" customHeight="1" x14ac:dyDescent="0.3"/>
    <row r="293" ht="22.5" customHeight="1" x14ac:dyDescent="0.3"/>
    <row r="294" ht="22.5" customHeight="1" x14ac:dyDescent="0.3"/>
    <row r="295" ht="22.5" customHeight="1" x14ac:dyDescent="0.3"/>
    <row r="296" ht="22.5" customHeight="1" x14ac:dyDescent="0.3"/>
    <row r="297" ht="22.5" customHeight="1" x14ac:dyDescent="0.3"/>
    <row r="298" ht="22.5" customHeight="1" x14ac:dyDescent="0.3"/>
    <row r="299" ht="22.5" customHeight="1" x14ac:dyDescent="0.3"/>
    <row r="300" ht="22.5" customHeight="1" x14ac:dyDescent="0.3"/>
    <row r="301" ht="22.5" customHeight="1" x14ac:dyDescent="0.3"/>
    <row r="302" ht="22.5" customHeight="1" x14ac:dyDescent="0.3"/>
    <row r="303" ht="22.5" customHeight="1" x14ac:dyDescent="0.3"/>
    <row r="304" ht="22.5" customHeight="1" x14ac:dyDescent="0.3"/>
    <row r="305" ht="22.5" customHeight="1" x14ac:dyDescent="0.3"/>
    <row r="306" ht="22.5" customHeight="1" x14ac:dyDescent="0.3"/>
    <row r="307" ht="22.5" customHeight="1" x14ac:dyDescent="0.3"/>
    <row r="308" ht="22.5" customHeight="1" x14ac:dyDescent="0.3"/>
    <row r="309" ht="22.5" customHeight="1" x14ac:dyDescent="0.3"/>
    <row r="310" ht="22.5" customHeight="1" x14ac:dyDescent="0.3"/>
    <row r="311" ht="22.5" customHeight="1" x14ac:dyDescent="0.3"/>
    <row r="312" ht="22.5" customHeight="1" x14ac:dyDescent="0.3"/>
    <row r="313" ht="22.5" customHeight="1" x14ac:dyDescent="0.3"/>
    <row r="314" ht="22.5" customHeight="1" x14ac:dyDescent="0.3"/>
    <row r="315" ht="22.5" customHeight="1" x14ac:dyDescent="0.3"/>
    <row r="316" ht="22.5" customHeight="1" x14ac:dyDescent="0.3"/>
    <row r="317" ht="22.5" customHeight="1" x14ac:dyDescent="0.3"/>
    <row r="318" ht="22.5" customHeight="1" x14ac:dyDescent="0.3"/>
    <row r="319" ht="22.5" customHeight="1" x14ac:dyDescent="0.3"/>
    <row r="320" ht="22.5" customHeight="1" x14ac:dyDescent="0.3"/>
    <row r="321" ht="22.5" customHeight="1" x14ac:dyDescent="0.3"/>
    <row r="322" ht="22.5" customHeight="1" x14ac:dyDescent="0.3"/>
    <row r="323" ht="22.5" customHeight="1" x14ac:dyDescent="0.3"/>
    <row r="324" ht="22.5" customHeight="1" x14ac:dyDescent="0.3"/>
    <row r="325" ht="22.5" customHeight="1" x14ac:dyDescent="0.3"/>
    <row r="326" ht="22.5" customHeight="1" x14ac:dyDescent="0.3"/>
    <row r="327" ht="22.5" customHeight="1" x14ac:dyDescent="0.3"/>
    <row r="328" ht="22.5" customHeight="1" x14ac:dyDescent="0.3"/>
    <row r="329" ht="22.5" customHeight="1" x14ac:dyDescent="0.3"/>
    <row r="330" ht="22.5" customHeight="1" x14ac:dyDescent="0.3"/>
    <row r="331" ht="22.5" customHeight="1" x14ac:dyDescent="0.3"/>
    <row r="332" ht="22.5" customHeight="1" x14ac:dyDescent="0.3"/>
    <row r="333" ht="22.5" customHeight="1" x14ac:dyDescent="0.3"/>
    <row r="334" ht="22.5" customHeight="1" x14ac:dyDescent="0.3"/>
    <row r="335" ht="22.5" customHeight="1" x14ac:dyDescent="0.3"/>
    <row r="336" ht="22.5" customHeight="1" x14ac:dyDescent="0.3"/>
    <row r="337" ht="22.5" customHeight="1" x14ac:dyDescent="0.3"/>
    <row r="338" ht="22.5" customHeight="1" x14ac:dyDescent="0.3"/>
    <row r="339" ht="22.5" customHeight="1" x14ac:dyDescent="0.3"/>
    <row r="340" ht="22.5" customHeight="1" x14ac:dyDescent="0.3"/>
    <row r="341" ht="22.5" customHeight="1" x14ac:dyDescent="0.3"/>
    <row r="342" ht="22.5" customHeight="1" x14ac:dyDescent="0.3"/>
    <row r="343" ht="22.5" customHeight="1" x14ac:dyDescent="0.3"/>
    <row r="344" ht="22.5" customHeight="1" x14ac:dyDescent="0.3"/>
    <row r="345" ht="22.5" customHeight="1" x14ac:dyDescent="0.3"/>
    <row r="346" ht="22.5" customHeight="1" x14ac:dyDescent="0.3"/>
    <row r="347" ht="22.5" customHeight="1" x14ac:dyDescent="0.3"/>
    <row r="348" ht="22.5" customHeight="1" x14ac:dyDescent="0.3"/>
    <row r="349" ht="22.5" customHeight="1" x14ac:dyDescent="0.3"/>
    <row r="350" ht="22.5" customHeight="1" x14ac:dyDescent="0.3"/>
    <row r="351" ht="22.5" customHeight="1" x14ac:dyDescent="0.3"/>
    <row r="352" ht="22.5" customHeight="1" x14ac:dyDescent="0.3"/>
  </sheetData>
  <mergeCells count="400">
    <mergeCell ref="E126:E128"/>
    <mergeCell ref="F126:F128"/>
    <mergeCell ref="E13:E14"/>
    <mergeCell ref="F13:J14"/>
    <mergeCell ref="F15:J15"/>
    <mergeCell ref="C18:K18"/>
    <mergeCell ref="C19:K19"/>
    <mergeCell ref="J75:J82"/>
    <mergeCell ref="K75:K82"/>
    <mergeCell ref="J83:J90"/>
    <mergeCell ref="K83:K90"/>
    <mergeCell ref="P21:P23"/>
    <mergeCell ref="G22:G23"/>
    <mergeCell ref="H22:H23"/>
    <mergeCell ref="I22:I23"/>
    <mergeCell ref="M21:M23"/>
    <mergeCell ref="N21:N23"/>
    <mergeCell ref="O21:O23"/>
    <mergeCell ref="H24:H26"/>
    <mergeCell ref="H32:H34"/>
    <mergeCell ref="A24:A31"/>
    <mergeCell ref="B24:B31"/>
    <mergeCell ref="C24:C31"/>
    <mergeCell ref="D24:D31"/>
    <mergeCell ref="E24:E31"/>
    <mergeCell ref="F24:F31"/>
    <mergeCell ref="G21:I21"/>
    <mergeCell ref="J21:J23"/>
    <mergeCell ref="K21:K23"/>
    <mergeCell ref="B21:B23"/>
    <mergeCell ref="C21:C23"/>
    <mergeCell ref="D21:D23"/>
    <mergeCell ref="E21:E23"/>
    <mergeCell ref="F21:F23"/>
    <mergeCell ref="P24:P31"/>
    <mergeCell ref="I24:I31"/>
    <mergeCell ref="J24:J31"/>
    <mergeCell ref="K24:K31"/>
    <mergeCell ref="M24:M31"/>
    <mergeCell ref="N24:N31"/>
    <mergeCell ref="O24:O31"/>
    <mergeCell ref="L24:L26"/>
    <mergeCell ref="O32:O39"/>
    <mergeCell ref="P32:P39"/>
    <mergeCell ref="O40:O47"/>
    <mergeCell ref="P40:P47"/>
    <mergeCell ref="B32:B39"/>
    <mergeCell ref="C32:C39"/>
    <mergeCell ref="D32:D39"/>
    <mergeCell ref="E32:E39"/>
    <mergeCell ref="F32:F39"/>
    <mergeCell ref="I32:I39"/>
    <mergeCell ref="J32:J39"/>
    <mergeCell ref="K32:K39"/>
    <mergeCell ref="M32:M39"/>
    <mergeCell ref="B40:B47"/>
    <mergeCell ref="C40:C47"/>
    <mergeCell ref="D40:D47"/>
    <mergeCell ref="E40:E47"/>
    <mergeCell ref="F40:F47"/>
    <mergeCell ref="I40:I47"/>
    <mergeCell ref="J40:J47"/>
    <mergeCell ref="K40:K47"/>
    <mergeCell ref="M40:M47"/>
    <mergeCell ref="B64:B71"/>
    <mergeCell ref="C64:C71"/>
    <mergeCell ref="D64:D71"/>
    <mergeCell ref="E64:E71"/>
    <mergeCell ref="F64:F71"/>
    <mergeCell ref="N32:N39"/>
    <mergeCell ref="I64:I71"/>
    <mergeCell ref="J64:J71"/>
    <mergeCell ref="K64:K71"/>
    <mergeCell ref="M64:M71"/>
    <mergeCell ref="N64:N71"/>
    <mergeCell ref="L32:L34"/>
    <mergeCell ref="L40:L42"/>
    <mergeCell ref="N40:N47"/>
    <mergeCell ref="H50:H51"/>
    <mergeCell ref="J56:J62"/>
    <mergeCell ref="P48:P55"/>
    <mergeCell ref="B56:B63"/>
    <mergeCell ref="C56:C63"/>
    <mergeCell ref="D56:D63"/>
    <mergeCell ref="E56:E63"/>
    <mergeCell ref="F56:F63"/>
    <mergeCell ref="H56:H63"/>
    <mergeCell ref="I56:I63"/>
    <mergeCell ref="I48:I55"/>
    <mergeCell ref="J48:J55"/>
    <mergeCell ref="K48:K55"/>
    <mergeCell ref="M48:M55"/>
    <mergeCell ref="N48:N55"/>
    <mergeCell ref="O48:O55"/>
    <mergeCell ref="D48:D55"/>
    <mergeCell ref="E48:E55"/>
    <mergeCell ref="F48:F55"/>
    <mergeCell ref="O64:O71"/>
    <mergeCell ref="P64:P71"/>
    <mergeCell ref="M56:M63"/>
    <mergeCell ref="B48:B55"/>
    <mergeCell ref="C48:C55"/>
    <mergeCell ref="N56:N63"/>
    <mergeCell ref="O56:O63"/>
    <mergeCell ref="P56:P63"/>
    <mergeCell ref="J72:J74"/>
    <mergeCell ref="K72:K74"/>
    <mergeCell ref="M72:M74"/>
    <mergeCell ref="N72:N74"/>
    <mergeCell ref="O72:O74"/>
    <mergeCell ref="P72:P74"/>
    <mergeCell ref="L56:L63"/>
    <mergeCell ref="B72:B74"/>
    <mergeCell ref="C72:C74"/>
    <mergeCell ref="D72:D74"/>
    <mergeCell ref="E72:E74"/>
    <mergeCell ref="F72:F74"/>
    <mergeCell ref="G72:I72"/>
    <mergeCell ref="G73:G74"/>
    <mergeCell ref="H73:H74"/>
    <mergeCell ref="I73:I74"/>
    <mergeCell ref="N75:N82"/>
    <mergeCell ref="O75:O82"/>
    <mergeCell ref="P75:P82"/>
    <mergeCell ref="B75:B82"/>
    <mergeCell ref="C75:C82"/>
    <mergeCell ref="D75:D82"/>
    <mergeCell ref="E75:E82"/>
    <mergeCell ref="F75:F82"/>
    <mergeCell ref="I75:I82"/>
    <mergeCell ref="N83:N90"/>
    <mergeCell ref="O83:O90"/>
    <mergeCell ref="P83:P90"/>
    <mergeCell ref="B83:B90"/>
    <mergeCell ref="C83:C90"/>
    <mergeCell ref="D83:D90"/>
    <mergeCell ref="E83:E90"/>
    <mergeCell ref="F83:F90"/>
    <mergeCell ref="I83:I90"/>
    <mergeCell ref="N91:N98"/>
    <mergeCell ref="O91:O98"/>
    <mergeCell ref="P91:P98"/>
    <mergeCell ref="B91:B98"/>
    <mergeCell ref="C91:C98"/>
    <mergeCell ref="D91:D98"/>
    <mergeCell ref="E91:E98"/>
    <mergeCell ref="F91:F98"/>
    <mergeCell ref="I91:I98"/>
    <mergeCell ref="J91:J98"/>
    <mergeCell ref="K91:K98"/>
    <mergeCell ref="N99:N101"/>
    <mergeCell ref="O99:O101"/>
    <mergeCell ref="P99:P101"/>
    <mergeCell ref="B99:B101"/>
    <mergeCell ref="C99:C101"/>
    <mergeCell ref="D99:D101"/>
    <mergeCell ref="E99:E101"/>
    <mergeCell ref="F99:F101"/>
    <mergeCell ref="G99:I99"/>
    <mergeCell ref="G100:G101"/>
    <mergeCell ref="H100:H101"/>
    <mergeCell ref="I100:I101"/>
    <mergeCell ref="J99:J101"/>
    <mergeCell ref="K99:K101"/>
    <mergeCell ref="N102:N109"/>
    <mergeCell ref="O102:O109"/>
    <mergeCell ref="P102:P109"/>
    <mergeCell ref="B102:B109"/>
    <mergeCell ref="C102:C109"/>
    <mergeCell ref="D102:D109"/>
    <mergeCell ref="E102:E109"/>
    <mergeCell ref="F102:F109"/>
    <mergeCell ref="I102:I109"/>
    <mergeCell ref="J102:J109"/>
    <mergeCell ref="K102:K109"/>
    <mergeCell ref="J110:J117"/>
    <mergeCell ref="K110:K117"/>
    <mergeCell ref="M110:M117"/>
    <mergeCell ref="N110:N117"/>
    <mergeCell ref="O110:O117"/>
    <mergeCell ref="P110:P117"/>
    <mergeCell ref="B110:B117"/>
    <mergeCell ref="C110:C117"/>
    <mergeCell ref="D110:D117"/>
    <mergeCell ref="E110:E117"/>
    <mergeCell ref="F110:F117"/>
    <mergeCell ref="I110:I117"/>
    <mergeCell ref="B118:B125"/>
    <mergeCell ref="C118:C125"/>
    <mergeCell ref="D118:D125"/>
    <mergeCell ref="E118:E125"/>
    <mergeCell ref="F118:F125"/>
    <mergeCell ref="J118:J125"/>
    <mergeCell ref="I118:I121"/>
    <mergeCell ref="P126:P128"/>
    <mergeCell ref="G127:G128"/>
    <mergeCell ref="H127:H128"/>
    <mergeCell ref="I127:I128"/>
    <mergeCell ref="N126:N128"/>
    <mergeCell ref="O126:O128"/>
    <mergeCell ref="G126:I126"/>
    <mergeCell ref="J126:J128"/>
    <mergeCell ref="K126:K128"/>
    <mergeCell ref="K118:K125"/>
    <mergeCell ref="M118:M125"/>
    <mergeCell ref="N118:N125"/>
    <mergeCell ref="O118:O125"/>
    <mergeCell ref="P118:P125"/>
    <mergeCell ref="B126:B128"/>
    <mergeCell ref="C126:C128"/>
    <mergeCell ref="D126:D128"/>
    <mergeCell ref="P129:P136"/>
    <mergeCell ref="B137:B144"/>
    <mergeCell ref="C137:C144"/>
    <mergeCell ref="D137:D144"/>
    <mergeCell ref="E137:E144"/>
    <mergeCell ref="F137:F144"/>
    <mergeCell ref="I137:I144"/>
    <mergeCell ref="J137:J144"/>
    <mergeCell ref="K137:K144"/>
    <mergeCell ref="M137:M144"/>
    <mergeCell ref="I129:I136"/>
    <mergeCell ref="J129:J136"/>
    <mergeCell ref="K129:K136"/>
    <mergeCell ref="M129:M136"/>
    <mergeCell ref="N129:N136"/>
    <mergeCell ref="O129:O136"/>
    <mergeCell ref="B129:B136"/>
    <mergeCell ref="C129:C136"/>
    <mergeCell ref="D129:D136"/>
    <mergeCell ref="E129:E136"/>
    <mergeCell ref="F129:F136"/>
    <mergeCell ref="H129:H136"/>
    <mergeCell ref="L129:L131"/>
    <mergeCell ref="H141:H142"/>
    <mergeCell ref="O145:O152"/>
    <mergeCell ref="P145:P152"/>
    <mergeCell ref="N137:N144"/>
    <mergeCell ref="O137:O144"/>
    <mergeCell ref="P137:P144"/>
    <mergeCell ref="P153:P160"/>
    <mergeCell ref="L137:L144"/>
    <mergeCell ref="B145:B152"/>
    <mergeCell ref="C145:C152"/>
    <mergeCell ref="D145:D152"/>
    <mergeCell ref="E145:E152"/>
    <mergeCell ref="F145:F152"/>
    <mergeCell ref="H145:H152"/>
    <mergeCell ref="I145:I152"/>
    <mergeCell ref="J145:J152"/>
    <mergeCell ref="O153:O160"/>
    <mergeCell ref="B153:B160"/>
    <mergeCell ref="C153:C160"/>
    <mergeCell ref="D153:D160"/>
    <mergeCell ref="E161:E168"/>
    <mergeCell ref="F161:F168"/>
    <mergeCell ref="I161:I168"/>
    <mergeCell ref="J161:J168"/>
    <mergeCell ref="K161:K168"/>
    <mergeCell ref="M161:M168"/>
    <mergeCell ref="K145:K152"/>
    <mergeCell ref="M145:M152"/>
    <mergeCell ref="N145:N152"/>
    <mergeCell ref="I153:I160"/>
    <mergeCell ref="J153:J160"/>
    <mergeCell ref="K153:K160"/>
    <mergeCell ref="M153:M160"/>
    <mergeCell ref="N153:N160"/>
    <mergeCell ref="E153:E160"/>
    <mergeCell ref="F153:F160"/>
    <mergeCell ref="H153:H160"/>
    <mergeCell ref="L145:L151"/>
    <mergeCell ref="L154:L158"/>
    <mergeCell ref="O169:O176"/>
    <mergeCell ref="P169:P176"/>
    <mergeCell ref="B177:B184"/>
    <mergeCell ref="C177:C184"/>
    <mergeCell ref="D177:D184"/>
    <mergeCell ref="E177:E184"/>
    <mergeCell ref="F177:F184"/>
    <mergeCell ref="N161:N168"/>
    <mergeCell ref="O161:O168"/>
    <mergeCell ref="P161:P168"/>
    <mergeCell ref="B169:B176"/>
    <mergeCell ref="C169:C176"/>
    <mergeCell ref="D169:D176"/>
    <mergeCell ref="E169:E176"/>
    <mergeCell ref="F169:F176"/>
    <mergeCell ref="I169:I176"/>
    <mergeCell ref="J169:J176"/>
    <mergeCell ref="H161:H166"/>
    <mergeCell ref="K169:K176"/>
    <mergeCell ref="M169:M176"/>
    <mergeCell ref="N169:N176"/>
    <mergeCell ref="B161:B168"/>
    <mergeCell ref="C161:C168"/>
    <mergeCell ref="D161:D168"/>
    <mergeCell ref="G186:G187"/>
    <mergeCell ref="H186:H187"/>
    <mergeCell ref="I186:I187"/>
    <mergeCell ref="P177:P184"/>
    <mergeCell ref="B185:B187"/>
    <mergeCell ref="C185:C187"/>
    <mergeCell ref="D185:D187"/>
    <mergeCell ref="E185:E187"/>
    <mergeCell ref="F185:F187"/>
    <mergeCell ref="G185:I185"/>
    <mergeCell ref="J185:J187"/>
    <mergeCell ref="K185:K187"/>
    <mergeCell ref="M185:M187"/>
    <mergeCell ref="I177:I183"/>
    <mergeCell ref="J177:J184"/>
    <mergeCell ref="K177:K184"/>
    <mergeCell ref="M177:M184"/>
    <mergeCell ref="N177:N184"/>
    <mergeCell ref="O177:O184"/>
    <mergeCell ref="H177:H183"/>
    <mergeCell ref="N185:N187"/>
    <mergeCell ref="O185:O187"/>
    <mergeCell ref="L177:L180"/>
    <mergeCell ref="J188:J195"/>
    <mergeCell ref="H188:H189"/>
    <mergeCell ref="I188:I191"/>
    <mergeCell ref="J196:J203"/>
    <mergeCell ref="K196:K203"/>
    <mergeCell ref="M196:M203"/>
    <mergeCell ref="N196:N203"/>
    <mergeCell ref="O196:O203"/>
    <mergeCell ref="P185:P187"/>
    <mergeCell ref="I196:I197"/>
    <mergeCell ref="B196:B203"/>
    <mergeCell ref="C196:C203"/>
    <mergeCell ref="D196:D203"/>
    <mergeCell ref="E196:E203"/>
    <mergeCell ref="F196:F203"/>
    <mergeCell ref="B188:B195"/>
    <mergeCell ref="C188:C195"/>
    <mergeCell ref="D188:D195"/>
    <mergeCell ref="E188:E195"/>
    <mergeCell ref="F188:F195"/>
    <mergeCell ref="N212:N219"/>
    <mergeCell ref="O212:O219"/>
    <mergeCell ref="P196:P203"/>
    <mergeCell ref="K188:K195"/>
    <mergeCell ref="M188:M195"/>
    <mergeCell ref="N188:N195"/>
    <mergeCell ref="O188:O195"/>
    <mergeCell ref="P188:P195"/>
    <mergeCell ref="P212:P219"/>
    <mergeCell ref="M204:M211"/>
    <mergeCell ref="N204:N211"/>
    <mergeCell ref="O204:O211"/>
    <mergeCell ref="P204:P211"/>
    <mergeCell ref="F212:F219"/>
    <mergeCell ref="B204:B211"/>
    <mergeCell ref="C204:C211"/>
    <mergeCell ref="D204:D211"/>
    <mergeCell ref="E204:E211"/>
    <mergeCell ref="F204:F211"/>
    <mergeCell ref="J204:J211"/>
    <mergeCell ref="J212:J219"/>
    <mergeCell ref="K212:K219"/>
    <mergeCell ref="I204:I206"/>
    <mergeCell ref="I212:I213"/>
    <mergeCell ref="K204:K211"/>
    <mergeCell ref="B212:B219"/>
    <mergeCell ref="C212:C219"/>
    <mergeCell ref="D212:D219"/>
    <mergeCell ref="E212:E219"/>
    <mergeCell ref="N220:N227"/>
    <mergeCell ref="O220:O227"/>
    <mergeCell ref="P220:P227"/>
    <mergeCell ref="B220:B227"/>
    <mergeCell ref="C220:C227"/>
    <mergeCell ref="D220:D227"/>
    <mergeCell ref="E220:E227"/>
    <mergeCell ref="F220:F227"/>
    <mergeCell ref="J220:J227"/>
    <mergeCell ref="L169:L170"/>
    <mergeCell ref="L48:L51"/>
    <mergeCell ref="L64:L65"/>
    <mergeCell ref="L91:L94"/>
    <mergeCell ref="L118:L120"/>
    <mergeCell ref="L188:L189"/>
    <mergeCell ref="K220:K227"/>
    <mergeCell ref="M220:M227"/>
    <mergeCell ref="M212:M219"/>
    <mergeCell ref="M126:M128"/>
    <mergeCell ref="L75:L76"/>
    <mergeCell ref="L102:L103"/>
    <mergeCell ref="L110:L111"/>
    <mergeCell ref="L196:L197"/>
    <mergeCell ref="L204:L206"/>
    <mergeCell ref="L212:L213"/>
    <mergeCell ref="K56:K63"/>
    <mergeCell ref="M102:M109"/>
    <mergeCell ref="M99:M101"/>
    <mergeCell ref="M91:M98"/>
    <mergeCell ref="M83:M90"/>
    <mergeCell ref="M75:M82"/>
  </mergeCells>
  <dataValidations count="1">
    <dataValidation type="list" allowBlank="1" showInputMessage="1" showErrorMessage="1" sqref="F177:F184 J75:J98 J102:J125 F75:F98 J177 F102:F125 J228 F40:F71 F228:F235 F129:F145 J169 F188:F196 F204 F212:F220 J129 J137 J145 J153 J161 J188 J196 J204 J212 J220 F24:F32 J24:J32 F169 J40:J56 J64:J71 F153 F161" xr:uid="{00000000-0002-0000-0200-000000000000}">
      <formula1>"1,2,3"</formula1>
    </dataValidation>
  </dataValidation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83A343"/>
  </sheetPr>
  <dimension ref="A5:P160"/>
  <sheetViews>
    <sheetView showGridLines="0" topLeftCell="G15" zoomScale="78" zoomScaleNormal="78" workbookViewId="0">
      <selection activeCell="I16" sqref="I16:I23"/>
    </sheetView>
  </sheetViews>
  <sheetFormatPr baseColWidth="10" defaultColWidth="3.140625" defaultRowHeight="22.5" customHeight="1" x14ac:dyDescent="0.3"/>
  <cols>
    <col min="1" max="1" width="2.5703125" style="13" customWidth="1"/>
    <col min="2" max="2" width="5.5703125" style="13" customWidth="1"/>
    <col min="3" max="3" width="42.5703125" style="13" customWidth="1"/>
    <col min="4" max="4" width="27.5703125" style="13" customWidth="1"/>
    <col min="5" max="5" width="145.7109375" style="13" customWidth="1"/>
    <col min="6" max="6" width="7.42578125" style="13" customWidth="1"/>
    <col min="7" max="7" width="3.5703125" style="13" bestFit="1" customWidth="1"/>
    <col min="8" max="8" width="65.5703125" style="13" customWidth="1"/>
    <col min="9" max="9" width="134" style="13" customWidth="1"/>
    <col min="10" max="10" width="7.42578125" style="13" customWidth="1"/>
    <col min="11" max="11" width="13.5703125" style="13" customWidth="1"/>
    <col min="12" max="12" width="35.5703125" style="76" customWidth="1"/>
    <col min="13" max="13" width="7.5703125" style="76" customWidth="1"/>
    <col min="14" max="14" width="6.28515625" style="77" customWidth="1"/>
    <col min="15" max="15" width="6.28515625" style="102" customWidth="1"/>
    <col min="16" max="16" width="3.140625" style="103" customWidth="1"/>
    <col min="17" max="16364" width="3.140625" style="13" customWidth="1"/>
    <col min="16365" max="16384" width="3.140625" style="13"/>
  </cols>
  <sheetData>
    <row r="5" spans="2:16" ht="9.9499999999999993" customHeight="1" x14ac:dyDescent="0.3"/>
    <row r="6" spans="2:16" ht="31.5" customHeight="1" x14ac:dyDescent="0.3"/>
    <row r="7" spans="2:16" ht="30.75" customHeight="1" x14ac:dyDescent="0.3">
      <c r="E7" s="17"/>
      <c r="F7" s="17"/>
    </row>
    <row r="8" spans="2:16" ht="20.25" customHeight="1" x14ac:dyDescent="0.3"/>
    <row r="9" spans="2:16" ht="9.9499999999999993" customHeight="1" x14ac:dyDescent="0.3"/>
    <row r="10" spans="2:16" ht="19.7" customHeight="1" x14ac:dyDescent="0.3">
      <c r="C10" s="499" t="s">
        <v>152</v>
      </c>
      <c r="D10" s="499"/>
      <c r="E10" s="499"/>
      <c r="F10" s="499"/>
      <c r="G10" s="499"/>
      <c r="H10" s="499"/>
      <c r="I10" s="499"/>
      <c r="J10" s="499"/>
      <c r="K10" s="499"/>
    </row>
    <row r="11" spans="2:16" ht="71.25" customHeight="1" x14ac:dyDescent="0.3">
      <c r="C11" s="500" t="s">
        <v>153</v>
      </c>
      <c r="D11" s="500"/>
      <c r="E11" s="500"/>
      <c r="F11" s="500"/>
      <c r="G11" s="500"/>
      <c r="H11" s="500"/>
      <c r="I11" s="500"/>
      <c r="J11" s="500"/>
      <c r="K11" s="500"/>
    </row>
    <row r="12" spans="2:16" ht="9.75" customHeight="1" x14ac:dyDescent="0.3">
      <c r="C12" s="14"/>
      <c r="D12" s="14"/>
      <c r="F12" s="15"/>
    </row>
    <row r="13" spans="2:16" ht="36.75" customHeight="1" x14ac:dyDescent="0.3">
      <c r="B13" s="478" t="s">
        <v>111</v>
      </c>
      <c r="C13" s="544" t="s">
        <v>154</v>
      </c>
      <c r="D13" s="505" t="s">
        <v>8</v>
      </c>
      <c r="E13" s="505" t="s">
        <v>155</v>
      </c>
      <c r="F13" s="488" t="s">
        <v>156</v>
      </c>
      <c r="G13" s="503" t="s">
        <v>113</v>
      </c>
      <c r="H13" s="504"/>
      <c r="I13" s="504"/>
      <c r="J13" s="488" t="s">
        <v>157</v>
      </c>
      <c r="K13" s="488" t="s">
        <v>124</v>
      </c>
      <c r="L13" s="546"/>
      <c r="M13" s="547"/>
      <c r="N13" s="474"/>
      <c r="O13" s="549"/>
      <c r="P13" s="550"/>
    </row>
    <row r="14" spans="2:16" ht="29.25" customHeight="1" x14ac:dyDescent="0.3">
      <c r="B14" s="479"/>
      <c r="C14" s="479"/>
      <c r="D14" s="509"/>
      <c r="E14" s="509"/>
      <c r="F14" s="488"/>
      <c r="G14" s="542" t="s">
        <v>13</v>
      </c>
      <c r="H14" s="505" t="s">
        <v>15</v>
      </c>
      <c r="I14" s="505" t="s">
        <v>17</v>
      </c>
      <c r="J14" s="488"/>
      <c r="K14" s="488"/>
      <c r="L14" s="546"/>
      <c r="M14" s="547"/>
      <c r="N14" s="474"/>
      <c r="O14" s="549"/>
      <c r="P14" s="550"/>
    </row>
    <row r="15" spans="2:16" ht="99.75" customHeight="1" thickBot="1" x14ac:dyDescent="0.35">
      <c r="B15" s="480"/>
      <c r="C15" s="480"/>
      <c r="D15" s="510"/>
      <c r="E15" s="510"/>
      <c r="F15" s="489"/>
      <c r="G15" s="543"/>
      <c r="H15" s="506"/>
      <c r="I15" s="506"/>
      <c r="J15" s="489"/>
      <c r="K15" s="489"/>
      <c r="L15" s="546"/>
      <c r="M15" s="547"/>
      <c r="N15" s="474"/>
      <c r="O15" s="549"/>
      <c r="P15" s="550"/>
    </row>
    <row r="16" spans="2:16" ht="45.75" customHeight="1" x14ac:dyDescent="0.3">
      <c r="B16" s="305" t="str">
        <f>+LEFT(C16,3)</f>
        <v>6.1</v>
      </c>
      <c r="C16" s="490" t="s">
        <v>158</v>
      </c>
      <c r="D16" s="493" t="s">
        <v>159</v>
      </c>
      <c r="E16" s="326" t="s">
        <v>629</v>
      </c>
      <c r="F16" s="320">
        <v>3</v>
      </c>
      <c r="G16" s="107">
        <v>1</v>
      </c>
      <c r="H16" s="146" t="s">
        <v>444</v>
      </c>
      <c r="I16" s="511" t="s">
        <v>533</v>
      </c>
      <c r="J16" s="391">
        <v>3</v>
      </c>
      <c r="K16" s="394" t="str">
        <f t="shared" ref="K16" si="0">+IF(OR(ISBLANK(F16),ISBLANK(J16)),"",IF(OR(AND(F16=1,J16=1),AND(F16=1,J16=2),AND(F16=1,J16=3)),"Deficiencia de control mayor (diseño y ejecución)",IF(OR(AND(F16=2,J16=2),AND(F16=3,J16=1),AND(F16=3,J16=2),AND(F16=2,J16=1)),"Deficiencia de control (diseño o ejecución)",IF(AND(F16=2,J16=3),"Oportunidad de mejora","Mantenimiento del control"))))</f>
        <v>Mantenimiento del control</v>
      </c>
      <c r="L16" s="428">
        <f>+IF(K16="",75,IF(K16="Deficiencia de control mayor (diseño y ejecución)",80,IF(K16="Deficiencia de control (diseño o ejecución)",100,IF(K16="Oportunidad de mejora",120,140))))</f>
        <v>140</v>
      </c>
      <c r="M16" s="436">
        <v>1.7896000000000001</v>
      </c>
      <c r="N16" s="437">
        <f>+L16+M16</f>
        <v>141.78960000000001</v>
      </c>
      <c r="P16" s="551"/>
    </row>
    <row r="17" spans="2:16" ht="72.75" customHeight="1" thickBot="1" x14ac:dyDescent="0.35">
      <c r="B17" s="306"/>
      <c r="C17" s="491"/>
      <c r="D17" s="494"/>
      <c r="E17" s="507"/>
      <c r="F17" s="321"/>
      <c r="G17" s="105">
        <v>2</v>
      </c>
      <c r="H17" s="129" t="s">
        <v>630</v>
      </c>
      <c r="I17" s="512"/>
      <c r="J17" s="392"/>
      <c r="K17" s="395"/>
      <c r="L17" s="428"/>
      <c r="M17" s="436"/>
      <c r="N17" s="437"/>
      <c r="P17" s="551"/>
    </row>
    <row r="18" spans="2:16" ht="26.25" hidden="1" customHeight="1" thickBot="1" x14ac:dyDescent="0.35">
      <c r="B18" s="306"/>
      <c r="C18" s="491"/>
      <c r="D18" s="494"/>
      <c r="E18" s="507"/>
      <c r="F18" s="321"/>
      <c r="G18" s="105">
        <v>3</v>
      </c>
      <c r="H18" s="105"/>
      <c r="I18" s="512"/>
      <c r="J18" s="392"/>
      <c r="K18" s="395"/>
      <c r="L18" s="428"/>
      <c r="M18" s="436"/>
      <c r="N18" s="437"/>
      <c r="P18" s="551"/>
    </row>
    <row r="19" spans="2:16" ht="26.25" hidden="1" customHeight="1" thickBot="1" x14ac:dyDescent="0.35">
      <c r="B19" s="306"/>
      <c r="C19" s="491"/>
      <c r="D19" s="494"/>
      <c r="E19" s="507"/>
      <c r="F19" s="321"/>
      <c r="G19" s="105">
        <v>4</v>
      </c>
      <c r="H19" s="105"/>
      <c r="I19" s="512"/>
      <c r="J19" s="392"/>
      <c r="K19" s="395"/>
      <c r="L19" s="428"/>
      <c r="M19" s="436"/>
      <c r="N19" s="437"/>
      <c r="P19" s="551"/>
    </row>
    <row r="20" spans="2:16" ht="26.25" hidden="1" customHeight="1" thickBot="1" x14ac:dyDescent="0.35">
      <c r="B20" s="306"/>
      <c r="C20" s="491"/>
      <c r="D20" s="494"/>
      <c r="E20" s="507"/>
      <c r="F20" s="321"/>
      <c r="G20" s="105">
        <v>5</v>
      </c>
      <c r="H20" s="105"/>
      <c r="I20" s="512"/>
      <c r="J20" s="392"/>
      <c r="K20" s="395"/>
      <c r="L20" s="428"/>
      <c r="M20" s="436"/>
      <c r="N20" s="437"/>
      <c r="P20" s="551"/>
    </row>
    <row r="21" spans="2:16" ht="24" hidden="1" customHeight="1" thickBot="1" x14ac:dyDescent="0.35">
      <c r="B21" s="306"/>
      <c r="C21" s="491"/>
      <c r="D21" s="494"/>
      <c r="E21" s="507"/>
      <c r="F21" s="321"/>
      <c r="G21" s="105">
        <v>6</v>
      </c>
      <c r="H21" s="105"/>
      <c r="I21" s="512"/>
      <c r="J21" s="392"/>
      <c r="K21" s="395"/>
      <c r="L21" s="428"/>
      <c r="M21" s="436"/>
      <c r="N21" s="437"/>
      <c r="P21" s="551"/>
    </row>
    <row r="22" spans="2:16" ht="26.25" hidden="1" customHeight="1" thickBot="1" x14ac:dyDescent="0.35">
      <c r="B22" s="306"/>
      <c r="C22" s="491"/>
      <c r="D22" s="494"/>
      <c r="E22" s="507"/>
      <c r="F22" s="321"/>
      <c r="G22" s="105">
        <v>7</v>
      </c>
      <c r="H22" s="105"/>
      <c r="I22" s="512"/>
      <c r="J22" s="392"/>
      <c r="K22" s="395"/>
      <c r="L22" s="428"/>
      <c r="M22" s="436"/>
      <c r="N22" s="437"/>
      <c r="P22" s="551"/>
    </row>
    <row r="23" spans="2:16" ht="0.75" hidden="1" customHeight="1" thickBot="1" x14ac:dyDescent="0.35">
      <c r="B23" s="307"/>
      <c r="C23" s="492"/>
      <c r="D23" s="495"/>
      <c r="E23" s="508"/>
      <c r="F23" s="322"/>
      <c r="G23" s="106">
        <v>8</v>
      </c>
      <c r="H23" s="106"/>
      <c r="I23" s="513"/>
      <c r="J23" s="393"/>
      <c r="K23" s="396"/>
      <c r="L23" s="428"/>
      <c r="M23" s="436"/>
      <c r="N23" s="437"/>
      <c r="P23" s="551"/>
    </row>
    <row r="24" spans="2:16" ht="54.75" customHeight="1" x14ac:dyDescent="0.3">
      <c r="B24" s="475" t="str">
        <f>+LEFT(C24,3)</f>
        <v>6.2</v>
      </c>
      <c r="C24" s="516" t="s">
        <v>160</v>
      </c>
      <c r="D24" s="493" t="s">
        <v>161</v>
      </c>
      <c r="E24" s="326" t="s">
        <v>632</v>
      </c>
      <c r="F24" s="320">
        <v>3</v>
      </c>
      <c r="G24" s="107">
        <v>1</v>
      </c>
      <c r="H24" s="146" t="s">
        <v>748</v>
      </c>
      <c r="I24" s="314" t="s">
        <v>534</v>
      </c>
      <c r="J24" s="320">
        <v>3</v>
      </c>
      <c r="K24" s="394" t="str">
        <f t="shared" ref="K24:K32" si="1">+IF(OR(ISBLANK(F24),ISBLANK(J24)),"",IF(OR(AND(F24=1,J24=1),AND(F24=1,J24=2),AND(F24=1,J24=3)),"Deficiencia de control mayor (diseño y ejecución)",IF(OR(AND(F24=2,J24=2),AND(F24=3,J24=1),AND(F24=3,J24=2),AND(F24=2,J24=1)),"Deficiencia de control (diseño o ejecución)",IF(AND(F24=2,J24=3),"Oportunidad de mejora","Mantenimiento del control"))))</f>
        <v>Mantenimiento del control</v>
      </c>
      <c r="L24" s="428">
        <f t="shared" ref="L24" si="2">+IF(K24="",75,IF(K24="Deficiencia de control mayor (diseño y ejecución)",80,IF(K24="Deficiencia de control (diseño o ejecución)",100,IF(K24="Oportunidad de mejora",120,140))))</f>
        <v>140</v>
      </c>
      <c r="M24" s="436">
        <v>1.8895999999999999</v>
      </c>
      <c r="N24" s="437">
        <f t="shared" ref="N24" si="3">+L24+M24</f>
        <v>141.8896</v>
      </c>
      <c r="O24" s="432"/>
      <c r="P24" s="551"/>
    </row>
    <row r="25" spans="2:16" ht="53.25" customHeight="1" x14ac:dyDescent="0.3">
      <c r="B25" s="476"/>
      <c r="C25" s="517"/>
      <c r="D25" s="494"/>
      <c r="E25" s="327"/>
      <c r="F25" s="321"/>
      <c r="G25" s="105">
        <v>2</v>
      </c>
      <c r="H25" s="129" t="s">
        <v>631</v>
      </c>
      <c r="I25" s="514"/>
      <c r="J25" s="321"/>
      <c r="K25" s="395"/>
      <c r="L25" s="428"/>
      <c r="M25" s="436"/>
      <c r="N25" s="437"/>
      <c r="O25" s="432"/>
      <c r="P25" s="551"/>
    </row>
    <row r="26" spans="2:16" ht="55.5" customHeight="1" thickBot="1" x14ac:dyDescent="0.35">
      <c r="B26" s="476"/>
      <c r="C26" s="517"/>
      <c r="D26" s="494"/>
      <c r="E26" s="327"/>
      <c r="F26" s="321"/>
      <c r="G26" s="105">
        <v>3</v>
      </c>
      <c r="H26" s="129" t="s">
        <v>493</v>
      </c>
      <c r="I26" s="514"/>
      <c r="J26" s="321"/>
      <c r="K26" s="395"/>
      <c r="L26" s="428"/>
      <c r="M26" s="436"/>
      <c r="N26" s="437"/>
      <c r="O26" s="432"/>
      <c r="P26" s="551"/>
    </row>
    <row r="27" spans="2:16" ht="0.75" hidden="1" customHeight="1" thickBot="1" x14ac:dyDescent="0.35">
      <c r="B27" s="476"/>
      <c r="C27" s="517"/>
      <c r="D27" s="494"/>
      <c r="E27" s="327"/>
      <c r="F27" s="321"/>
      <c r="G27" s="105">
        <v>4</v>
      </c>
      <c r="H27" s="105"/>
      <c r="I27" s="514"/>
      <c r="J27" s="321"/>
      <c r="K27" s="395"/>
      <c r="L27" s="428"/>
      <c r="M27" s="436"/>
      <c r="N27" s="437"/>
      <c r="O27" s="432"/>
      <c r="P27" s="551"/>
    </row>
    <row r="28" spans="2:16" ht="22.5" hidden="1" customHeight="1" thickBot="1" x14ac:dyDescent="0.35">
      <c r="B28" s="476"/>
      <c r="C28" s="517"/>
      <c r="D28" s="494"/>
      <c r="E28" s="327"/>
      <c r="F28" s="321"/>
      <c r="G28" s="105">
        <v>5</v>
      </c>
      <c r="H28" s="105"/>
      <c r="I28" s="514"/>
      <c r="J28" s="321"/>
      <c r="K28" s="395"/>
      <c r="L28" s="428"/>
      <c r="M28" s="436"/>
      <c r="N28" s="437"/>
      <c r="O28" s="432"/>
      <c r="P28" s="551"/>
    </row>
    <row r="29" spans="2:16" ht="22.5" hidden="1" customHeight="1" thickBot="1" x14ac:dyDescent="0.35">
      <c r="B29" s="476"/>
      <c r="C29" s="517"/>
      <c r="D29" s="494"/>
      <c r="E29" s="327"/>
      <c r="F29" s="321"/>
      <c r="G29" s="105">
        <v>6</v>
      </c>
      <c r="H29" s="105"/>
      <c r="I29" s="514"/>
      <c r="J29" s="321"/>
      <c r="K29" s="395"/>
      <c r="L29" s="428"/>
      <c r="M29" s="436"/>
      <c r="N29" s="437"/>
      <c r="O29" s="432"/>
      <c r="P29" s="551"/>
    </row>
    <row r="30" spans="2:16" ht="22.5" hidden="1" customHeight="1" thickBot="1" x14ac:dyDescent="0.35">
      <c r="B30" s="476"/>
      <c r="C30" s="517"/>
      <c r="D30" s="494"/>
      <c r="E30" s="327"/>
      <c r="F30" s="321"/>
      <c r="G30" s="105">
        <v>7</v>
      </c>
      <c r="H30" s="105"/>
      <c r="I30" s="514"/>
      <c r="J30" s="321"/>
      <c r="K30" s="395"/>
      <c r="L30" s="428"/>
      <c r="M30" s="436"/>
      <c r="N30" s="437"/>
      <c r="O30" s="432"/>
      <c r="P30" s="551"/>
    </row>
    <row r="31" spans="2:16" ht="22.5" hidden="1" customHeight="1" thickBot="1" x14ac:dyDescent="0.35">
      <c r="B31" s="477"/>
      <c r="C31" s="518"/>
      <c r="D31" s="495"/>
      <c r="E31" s="328"/>
      <c r="F31" s="322"/>
      <c r="G31" s="106">
        <v>8</v>
      </c>
      <c r="H31" s="106"/>
      <c r="I31" s="515"/>
      <c r="J31" s="322"/>
      <c r="K31" s="396"/>
      <c r="L31" s="428"/>
      <c r="M31" s="436"/>
      <c r="N31" s="437"/>
      <c r="O31" s="432"/>
      <c r="P31" s="551"/>
    </row>
    <row r="32" spans="2:16" ht="70.5" customHeight="1" x14ac:dyDescent="0.3">
      <c r="B32" s="481" t="str">
        <f>+LEFT(C32,3)</f>
        <v>6.3</v>
      </c>
      <c r="C32" s="516" t="s">
        <v>162</v>
      </c>
      <c r="D32" s="493" t="s">
        <v>163</v>
      </c>
      <c r="E32" s="326" t="s">
        <v>746</v>
      </c>
      <c r="F32" s="320">
        <v>3</v>
      </c>
      <c r="G32" s="107">
        <v>1</v>
      </c>
      <c r="H32" s="146" t="s">
        <v>747</v>
      </c>
      <c r="I32" s="314" t="s">
        <v>634</v>
      </c>
      <c r="J32" s="320">
        <v>3</v>
      </c>
      <c r="K32" s="394" t="str">
        <f t="shared" si="1"/>
        <v>Mantenimiento del control</v>
      </c>
      <c r="L32" s="428">
        <f t="shared" ref="L32" si="4">+IF(K32="",75,IF(K32="Deficiencia de control mayor (diseño y ejecución)",80,IF(K32="Deficiencia de control (diseño o ejecución)",100,IF(K32="Oportunidad de mejora",120,140))))</f>
        <v>140</v>
      </c>
      <c r="M32" s="436">
        <v>1.9754</v>
      </c>
      <c r="N32" s="437">
        <f t="shared" ref="N32" si="5">+L32+M32</f>
        <v>141.97540000000001</v>
      </c>
      <c r="O32" s="432"/>
      <c r="P32" s="551"/>
    </row>
    <row r="33" spans="1:16" ht="72.75" customHeight="1" x14ac:dyDescent="0.3">
      <c r="B33" s="482"/>
      <c r="C33" s="517"/>
      <c r="D33" s="494"/>
      <c r="E33" s="327"/>
      <c r="F33" s="321"/>
      <c r="G33" s="105">
        <v>2</v>
      </c>
      <c r="H33" s="129" t="s">
        <v>633</v>
      </c>
      <c r="I33" s="315"/>
      <c r="J33" s="321"/>
      <c r="K33" s="395"/>
      <c r="L33" s="428"/>
      <c r="M33" s="436"/>
      <c r="N33" s="437"/>
      <c r="O33" s="432"/>
      <c r="P33" s="551"/>
    </row>
    <row r="34" spans="1:16" ht="2.25" hidden="1" customHeight="1" x14ac:dyDescent="0.3">
      <c r="B34" s="482"/>
      <c r="C34" s="517"/>
      <c r="D34" s="494"/>
      <c r="E34" s="327"/>
      <c r="F34" s="321"/>
      <c r="G34" s="105">
        <v>3</v>
      </c>
      <c r="H34" s="105"/>
      <c r="I34" s="315"/>
      <c r="J34" s="321"/>
      <c r="K34" s="395"/>
      <c r="L34" s="428"/>
      <c r="M34" s="436"/>
      <c r="N34" s="437"/>
      <c r="O34" s="432"/>
      <c r="P34" s="551"/>
    </row>
    <row r="35" spans="1:16" ht="22.5" hidden="1" customHeight="1" x14ac:dyDescent="0.3">
      <c r="B35" s="482"/>
      <c r="C35" s="517"/>
      <c r="D35" s="494"/>
      <c r="E35" s="327"/>
      <c r="F35" s="321"/>
      <c r="G35" s="105">
        <v>4</v>
      </c>
      <c r="H35" s="105"/>
      <c r="I35" s="315"/>
      <c r="J35" s="321"/>
      <c r="K35" s="395"/>
      <c r="L35" s="428"/>
      <c r="M35" s="436"/>
      <c r="N35" s="437"/>
      <c r="O35" s="432"/>
      <c r="P35" s="551"/>
    </row>
    <row r="36" spans="1:16" ht="2.25" hidden="1" customHeight="1" x14ac:dyDescent="0.3">
      <c r="B36" s="482"/>
      <c r="C36" s="517"/>
      <c r="D36" s="494"/>
      <c r="E36" s="327"/>
      <c r="F36" s="321"/>
      <c r="G36" s="105">
        <v>5</v>
      </c>
      <c r="H36" s="105"/>
      <c r="I36" s="315"/>
      <c r="J36" s="321"/>
      <c r="K36" s="395"/>
      <c r="L36" s="428"/>
      <c r="M36" s="436"/>
      <c r="N36" s="437"/>
      <c r="O36" s="432"/>
      <c r="P36" s="551"/>
    </row>
    <row r="37" spans="1:16" ht="2.25" customHeight="1" x14ac:dyDescent="0.3">
      <c r="B37" s="482"/>
      <c r="C37" s="517"/>
      <c r="D37" s="494"/>
      <c r="E37" s="327"/>
      <c r="F37" s="321"/>
      <c r="G37" s="105">
        <v>6</v>
      </c>
      <c r="H37" s="105"/>
      <c r="I37" s="315"/>
      <c r="J37" s="321"/>
      <c r="K37" s="395"/>
      <c r="L37" s="428"/>
      <c r="M37" s="436"/>
      <c r="N37" s="437"/>
      <c r="O37" s="432"/>
      <c r="P37" s="551"/>
    </row>
    <row r="38" spans="1:16" ht="22.5" hidden="1" customHeight="1" x14ac:dyDescent="0.3">
      <c r="B38" s="482"/>
      <c r="C38" s="517"/>
      <c r="D38" s="494"/>
      <c r="E38" s="327"/>
      <c r="F38" s="321"/>
      <c r="G38" s="105">
        <v>7</v>
      </c>
      <c r="H38" s="105"/>
      <c r="I38" s="315"/>
      <c r="J38" s="321"/>
      <c r="K38" s="395"/>
      <c r="L38" s="428"/>
      <c r="M38" s="436"/>
      <c r="N38" s="437"/>
      <c r="O38" s="432"/>
      <c r="P38" s="551"/>
    </row>
    <row r="39" spans="1:16" ht="22.5" hidden="1" customHeight="1" thickBot="1" x14ac:dyDescent="0.35">
      <c r="B39" s="483"/>
      <c r="C39" s="518"/>
      <c r="D39" s="495"/>
      <c r="E39" s="328"/>
      <c r="F39" s="322"/>
      <c r="G39" s="106">
        <v>8</v>
      </c>
      <c r="H39" s="106"/>
      <c r="I39" s="316"/>
      <c r="J39" s="322"/>
      <c r="K39" s="396"/>
      <c r="L39" s="428"/>
      <c r="M39" s="436"/>
      <c r="N39" s="437"/>
      <c r="O39" s="432"/>
      <c r="P39" s="551"/>
    </row>
    <row r="40" spans="1:16" ht="22.5" customHeight="1" x14ac:dyDescent="0.3">
      <c r="B40" s="485"/>
      <c r="C40" s="485" t="s">
        <v>749</v>
      </c>
      <c r="D40" s="528" t="s">
        <v>8</v>
      </c>
      <c r="E40" s="522" t="s">
        <v>750</v>
      </c>
      <c r="F40" s="520" t="s">
        <v>751</v>
      </c>
      <c r="G40" s="526" t="s">
        <v>113</v>
      </c>
      <c r="H40" s="527"/>
      <c r="I40" s="527"/>
      <c r="J40" s="520" t="s">
        <v>754</v>
      </c>
      <c r="K40" s="501" t="s">
        <v>124</v>
      </c>
      <c r="L40" s="545"/>
      <c r="M40" s="548"/>
      <c r="N40" s="473"/>
      <c r="O40" s="549"/>
      <c r="P40" s="550"/>
    </row>
    <row r="41" spans="1:16" ht="22.5" customHeight="1" x14ac:dyDescent="0.3">
      <c r="B41" s="486"/>
      <c r="C41" s="486"/>
      <c r="D41" s="529"/>
      <c r="E41" s="537"/>
      <c r="F41" s="520"/>
      <c r="G41" s="524" t="s">
        <v>13</v>
      </c>
      <c r="H41" s="522" t="s">
        <v>15</v>
      </c>
      <c r="I41" s="522" t="s">
        <v>17</v>
      </c>
      <c r="J41" s="520"/>
      <c r="K41" s="501"/>
      <c r="L41" s="545"/>
      <c r="M41" s="548"/>
      <c r="N41" s="473"/>
      <c r="O41" s="549"/>
      <c r="P41" s="550"/>
    </row>
    <row r="42" spans="1:16" ht="51" customHeight="1" thickBot="1" x14ac:dyDescent="0.35">
      <c r="B42" s="487"/>
      <c r="C42" s="487"/>
      <c r="D42" s="530"/>
      <c r="E42" s="538"/>
      <c r="F42" s="521"/>
      <c r="G42" s="525"/>
      <c r="H42" s="523"/>
      <c r="I42" s="523"/>
      <c r="J42" s="521"/>
      <c r="K42" s="502"/>
      <c r="L42" s="545"/>
      <c r="M42" s="548"/>
      <c r="N42" s="473"/>
      <c r="O42" s="549"/>
      <c r="P42" s="550"/>
    </row>
    <row r="43" spans="1:16" ht="21" customHeight="1" x14ac:dyDescent="0.3">
      <c r="B43" s="475" t="str">
        <f>+LEFT(C43,3)</f>
        <v>7.1</v>
      </c>
      <c r="C43" s="516" t="s">
        <v>164</v>
      </c>
      <c r="D43" s="534" t="s">
        <v>159</v>
      </c>
      <c r="E43" s="326" t="s">
        <v>635</v>
      </c>
      <c r="F43" s="320">
        <v>3</v>
      </c>
      <c r="G43" s="107">
        <v>1</v>
      </c>
      <c r="H43" s="146"/>
      <c r="I43" s="314" t="s">
        <v>636</v>
      </c>
      <c r="J43" s="320">
        <v>3</v>
      </c>
      <c r="K43" s="394" t="str">
        <f t="shared" ref="K43:K75" si="6">+IF(OR(ISBLANK(F43),ISBLANK(J43)),"",IF(OR(AND(F43=1,J43=1),AND(F43=1,J43=2),AND(F43=1,J43=3)),"Deficiencia de control mayor (diseño y ejecución)",IF(OR(AND(F43=2,J43=2),AND(F43=3,J43=1),AND(F43=3,J43=2),AND(F43=2,J43=1)),"Deficiencia de control (diseño o ejecución)",IF(AND(F43=2,J43=3),"Oportunidad de mejora","Mantenimiento del control"))))</f>
        <v>Mantenimiento del control</v>
      </c>
      <c r="L43" s="428">
        <f t="shared" ref="L43:L75" si="7">+IF(K43="",75,IF(K43="Deficiencia de control mayor (diseño y ejecución)",80,IF(K43="Deficiencia de control (diseño o ejecución)",100,IF(K43="Oportunidad de mejora",120,140))))</f>
        <v>140</v>
      </c>
      <c r="M43" s="436">
        <v>2.0895999999999999</v>
      </c>
      <c r="N43" s="437">
        <f>+L43+M43</f>
        <v>142.08959999999999</v>
      </c>
      <c r="O43" s="432"/>
      <c r="P43" s="551"/>
    </row>
    <row r="44" spans="1:16" s="218" customFormat="1" ht="84" customHeight="1" thickBot="1" x14ac:dyDescent="0.35">
      <c r="A44" s="13"/>
      <c r="B44" s="476"/>
      <c r="C44" s="517"/>
      <c r="D44" s="535"/>
      <c r="E44" s="327"/>
      <c r="F44" s="321"/>
      <c r="G44" s="105">
        <v>2</v>
      </c>
      <c r="H44" s="129" t="s">
        <v>445</v>
      </c>
      <c r="I44" s="315"/>
      <c r="J44" s="321"/>
      <c r="K44" s="395"/>
      <c r="L44" s="428"/>
      <c r="M44" s="436"/>
      <c r="N44" s="437"/>
      <c r="O44" s="432"/>
      <c r="P44" s="551"/>
    </row>
    <row r="45" spans="1:16" ht="62.25" hidden="1" customHeight="1" thickBot="1" x14ac:dyDescent="0.35">
      <c r="B45" s="476"/>
      <c r="C45" s="517"/>
      <c r="D45" s="535"/>
      <c r="E45" s="327"/>
      <c r="F45" s="321"/>
      <c r="G45" s="105">
        <v>3</v>
      </c>
      <c r="H45" s="129"/>
      <c r="I45" s="315"/>
      <c r="J45" s="321"/>
      <c r="K45" s="395"/>
      <c r="L45" s="428"/>
      <c r="M45" s="436"/>
      <c r="N45" s="437"/>
      <c r="O45" s="432"/>
      <c r="P45" s="551"/>
    </row>
    <row r="46" spans="1:16" ht="0.75" hidden="1" customHeight="1" thickBot="1" x14ac:dyDescent="0.35">
      <c r="B46" s="476"/>
      <c r="C46" s="517"/>
      <c r="D46" s="535"/>
      <c r="E46" s="327"/>
      <c r="F46" s="321"/>
      <c r="G46" s="105">
        <v>4</v>
      </c>
      <c r="H46" s="105"/>
      <c r="I46" s="315"/>
      <c r="J46" s="321"/>
      <c r="K46" s="395"/>
      <c r="L46" s="428"/>
      <c r="M46" s="436"/>
      <c r="N46" s="437"/>
      <c r="O46" s="432"/>
      <c r="P46" s="551"/>
    </row>
    <row r="47" spans="1:16" ht="22.5" hidden="1" customHeight="1" thickBot="1" x14ac:dyDescent="0.35">
      <c r="B47" s="476"/>
      <c r="C47" s="517"/>
      <c r="D47" s="535"/>
      <c r="E47" s="327"/>
      <c r="F47" s="321"/>
      <c r="G47" s="105">
        <v>5</v>
      </c>
      <c r="H47" s="105"/>
      <c r="I47" s="315"/>
      <c r="J47" s="321"/>
      <c r="K47" s="395"/>
      <c r="L47" s="428"/>
      <c r="M47" s="436"/>
      <c r="N47" s="437"/>
      <c r="O47" s="432"/>
      <c r="P47" s="551"/>
    </row>
    <row r="48" spans="1:16" ht="22.5" hidden="1" customHeight="1" thickBot="1" x14ac:dyDescent="0.35">
      <c r="B48" s="476"/>
      <c r="C48" s="517"/>
      <c r="D48" s="535"/>
      <c r="E48" s="327"/>
      <c r="F48" s="321"/>
      <c r="G48" s="105">
        <v>6</v>
      </c>
      <c r="H48" s="105"/>
      <c r="I48" s="315"/>
      <c r="J48" s="321"/>
      <c r="K48" s="395"/>
      <c r="L48" s="428"/>
      <c r="M48" s="436"/>
      <c r="N48" s="437"/>
      <c r="O48" s="432"/>
      <c r="P48" s="551"/>
    </row>
    <row r="49" spans="2:16" ht="134.25" hidden="1" customHeight="1" thickBot="1" x14ac:dyDescent="0.35">
      <c r="B49" s="476"/>
      <c r="C49" s="517"/>
      <c r="D49" s="535"/>
      <c r="E49" s="327"/>
      <c r="F49" s="321"/>
      <c r="G49" s="105">
        <v>7</v>
      </c>
      <c r="H49" s="105"/>
      <c r="I49" s="315"/>
      <c r="J49" s="321"/>
      <c r="K49" s="395"/>
      <c r="L49" s="428"/>
      <c r="M49" s="436"/>
      <c r="N49" s="437"/>
      <c r="O49" s="432"/>
      <c r="P49" s="551"/>
    </row>
    <row r="50" spans="2:16" ht="115.5" hidden="1" customHeight="1" thickBot="1" x14ac:dyDescent="0.35">
      <c r="B50" s="477"/>
      <c r="C50" s="518"/>
      <c r="D50" s="536"/>
      <c r="E50" s="328"/>
      <c r="F50" s="322"/>
      <c r="G50" s="106">
        <v>8</v>
      </c>
      <c r="H50" s="106"/>
      <c r="I50" s="316"/>
      <c r="J50" s="322"/>
      <c r="K50" s="396"/>
      <c r="L50" s="428"/>
      <c r="M50" s="436"/>
      <c r="N50" s="437"/>
      <c r="O50" s="432"/>
      <c r="P50" s="551"/>
    </row>
    <row r="51" spans="2:16" ht="54" customHeight="1" x14ac:dyDescent="0.3">
      <c r="B51" s="475" t="str">
        <f>+LEFT(C51,3)</f>
        <v>7.2</v>
      </c>
      <c r="C51" s="516" t="s">
        <v>165</v>
      </c>
      <c r="D51" s="493" t="s">
        <v>166</v>
      </c>
      <c r="E51" s="326" t="s">
        <v>494</v>
      </c>
      <c r="F51" s="320">
        <v>3</v>
      </c>
      <c r="G51" s="107">
        <v>1</v>
      </c>
      <c r="H51" s="146" t="s">
        <v>446</v>
      </c>
      <c r="I51" s="314" t="s">
        <v>637</v>
      </c>
      <c r="J51" s="320">
        <v>3</v>
      </c>
      <c r="K51" s="394" t="str">
        <f t="shared" si="6"/>
        <v>Mantenimiento del control</v>
      </c>
      <c r="L51" s="428">
        <f t="shared" si="7"/>
        <v>140</v>
      </c>
      <c r="M51" s="436">
        <v>2.1456</v>
      </c>
      <c r="N51" s="437">
        <f t="shared" ref="N51:N75" si="8">+L51+M51</f>
        <v>142.1456</v>
      </c>
      <c r="O51" s="432"/>
      <c r="P51" s="551"/>
    </row>
    <row r="52" spans="2:16" ht="75.75" customHeight="1" thickBot="1" x14ac:dyDescent="0.35">
      <c r="B52" s="476"/>
      <c r="C52" s="517"/>
      <c r="D52" s="494"/>
      <c r="E52" s="327"/>
      <c r="F52" s="321"/>
      <c r="G52" s="105">
        <v>2</v>
      </c>
      <c r="H52" s="129" t="s">
        <v>447</v>
      </c>
      <c r="I52" s="315"/>
      <c r="J52" s="321"/>
      <c r="K52" s="395"/>
      <c r="L52" s="428"/>
      <c r="M52" s="436"/>
      <c r="N52" s="437"/>
      <c r="O52" s="432"/>
      <c r="P52" s="551"/>
    </row>
    <row r="53" spans="2:16" ht="38.25" hidden="1" customHeight="1" thickBot="1" x14ac:dyDescent="0.35">
      <c r="B53" s="476"/>
      <c r="C53" s="517"/>
      <c r="D53" s="494"/>
      <c r="E53" s="327"/>
      <c r="F53" s="321"/>
      <c r="G53" s="105">
        <v>3</v>
      </c>
      <c r="H53" s="105"/>
      <c r="I53" s="315"/>
      <c r="J53" s="321"/>
      <c r="K53" s="395"/>
      <c r="L53" s="428"/>
      <c r="M53" s="436"/>
      <c r="N53" s="437"/>
      <c r="O53" s="432"/>
      <c r="P53" s="551"/>
    </row>
    <row r="54" spans="2:16" ht="7.5" hidden="1" customHeight="1" thickBot="1" x14ac:dyDescent="0.35">
      <c r="B54" s="476"/>
      <c r="C54" s="517"/>
      <c r="D54" s="494"/>
      <c r="E54" s="327"/>
      <c r="F54" s="321"/>
      <c r="G54" s="105">
        <v>4</v>
      </c>
      <c r="H54" s="105"/>
      <c r="I54" s="315"/>
      <c r="J54" s="321"/>
      <c r="K54" s="395"/>
      <c r="L54" s="428"/>
      <c r="M54" s="436"/>
      <c r="N54" s="437"/>
      <c r="O54" s="432"/>
      <c r="P54" s="551"/>
    </row>
    <row r="55" spans="2:16" ht="38.25" hidden="1" customHeight="1" thickBot="1" x14ac:dyDescent="0.35">
      <c r="B55" s="476"/>
      <c r="C55" s="517"/>
      <c r="D55" s="494"/>
      <c r="E55" s="327"/>
      <c r="F55" s="321"/>
      <c r="G55" s="105">
        <v>5</v>
      </c>
      <c r="H55" s="105"/>
      <c r="I55" s="315"/>
      <c r="J55" s="321"/>
      <c r="K55" s="395"/>
      <c r="L55" s="428"/>
      <c r="M55" s="436"/>
      <c r="N55" s="437"/>
      <c r="O55" s="432"/>
      <c r="P55" s="551"/>
    </row>
    <row r="56" spans="2:16" ht="38.25" hidden="1" customHeight="1" thickBot="1" x14ac:dyDescent="0.35">
      <c r="B56" s="476"/>
      <c r="C56" s="517"/>
      <c r="D56" s="494"/>
      <c r="E56" s="327"/>
      <c r="F56" s="321"/>
      <c r="G56" s="105">
        <v>6</v>
      </c>
      <c r="H56" s="105"/>
      <c r="I56" s="315"/>
      <c r="J56" s="321"/>
      <c r="K56" s="395"/>
      <c r="L56" s="428"/>
      <c r="M56" s="436"/>
      <c r="N56" s="437"/>
      <c r="O56" s="432"/>
      <c r="P56" s="551"/>
    </row>
    <row r="57" spans="2:16" ht="38.25" hidden="1" customHeight="1" thickBot="1" x14ac:dyDescent="0.35">
      <c r="B57" s="476"/>
      <c r="C57" s="517"/>
      <c r="D57" s="494"/>
      <c r="E57" s="327"/>
      <c r="F57" s="321"/>
      <c r="G57" s="105">
        <v>7</v>
      </c>
      <c r="H57" s="105"/>
      <c r="I57" s="315"/>
      <c r="J57" s="321"/>
      <c r="K57" s="395"/>
      <c r="L57" s="428"/>
      <c r="M57" s="436"/>
      <c r="N57" s="437"/>
      <c r="O57" s="432"/>
      <c r="P57" s="551"/>
    </row>
    <row r="58" spans="2:16" ht="38.25" hidden="1" customHeight="1" thickBot="1" x14ac:dyDescent="0.35">
      <c r="B58" s="477"/>
      <c r="C58" s="518"/>
      <c r="D58" s="495"/>
      <c r="E58" s="328"/>
      <c r="F58" s="322"/>
      <c r="G58" s="183">
        <v>8</v>
      </c>
      <c r="H58" s="183"/>
      <c r="I58" s="316"/>
      <c r="J58" s="322"/>
      <c r="K58" s="396"/>
      <c r="L58" s="428"/>
      <c r="M58" s="436"/>
      <c r="N58" s="437"/>
      <c r="O58" s="432"/>
      <c r="P58" s="551"/>
    </row>
    <row r="59" spans="2:16" s="208" customFormat="1" ht="90.75" customHeight="1" thickBot="1" x14ac:dyDescent="0.35">
      <c r="B59" s="475" t="str">
        <f>+LEFT(C59,3)</f>
        <v>7.3</v>
      </c>
      <c r="C59" s="516" t="s">
        <v>167</v>
      </c>
      <c r="D59" s="493" t="s">
        <v>166</v>
      </c>
      <c r="E59" s="326" t="s">
        <v>638</v>
      </c>
      <c r="F59" s="320">
        <v>3</v>
      </c>
      <c r="G59" s="206">
        <v>1</v>
      </c>
      <c r="H59" s="207" t="s">
        <v>639</v>
      </c>
      <c r="I59" s="314" t="s">
        <v>640</v>
      </c>
      <c r="J59" s="320">
        <v>3</v>
      </c>
      <c r="K59" s="394" t="str">
        <f t="shared" si="6"/>
        <v>Mantenimiento del control</v>
      </c>
      <c r="L59" s="428">
        <f t="shared" si="7"/>
        <v>140</v>
      </c>
      <c r="M59" s="436">
        <v>2.2364999999999999</v>
      </c>
      <c r="N59" s="437">
        <f t="shared" si="8"/>
        <v>142.23650000000001</v>
      </c>
      <c r="O59" s="432"/>
      <c r="P59" s="551"/>
    </row>
    <row r="60" spans="2:16" ht="27" hidden="1" customHeight="1" x14ac:dyDescent="0.3">
      <c r="B60" s="476"/>
      <c r="C60" s="517"/>
      <c r="D60" s="494"/>
      <c r="E60" s="327"/>
      <c r="F60" s="321"/>
      <c r="G60" s="104">
        <v>2</v>
      </c>
      <c r="H60" s="104"/>
      <c r="I60" s="315"/>
      <c r="J60" s="321"/>
      <c r="K60" s="395"/>
      <c r="L60" s="428"/>
      <c r="M60" s="436"/>
      <c r="N60" s="437"/>
      <c r="O60" s="432"/>
      <c r="P60" s="551"/>
    </row>
    <row r="61" spans="2:16" ht="24" hidden="1" customHeight="1" x14ac:dyDescent="0.3">
      <c r="B61" s="476"/>
      <c r="C61" s="517"/>
      <c r="D61" s="494"/>
      <c r="E61" s="327"/>
      <c r="F61" s="321"/>
      <c r="G61" s="105">
        <v>3</v>
      </c>
      <c r="H61" s="105"/>
      <c r="I61" s="315"/>
      <c r="J61" s="321"/>
      <c r="K61" s="395"/>
      <c r="L61" s="428"/>
      <c r="M61" s="436"/>
      <c r="N61" s="437"/>
      <c r="O61" s="432"/>
      <c r="P61" s="551"/>
    </row>
    <row r="62" spans="2:16" ht="27" hidden="1" customHeight="1" x14ac:dyDescent="0.3">
      <c r="B62" s="476"/>
      <c r="C62" s="517"/>
      <c r="D62" s="494"/>
      <c r="E62" s="327"/>
      <c r="F62" s="321"/>
      <c r="G62" s="105">
        <v>4</v>
      </c>
      <c r="H62" s="105"/>
      <c r="I62" s="315"/>
      <c r="J62" s="321"/>
      <c r="K62" s="395"/>
      <c r="L62" s="428"/>
      <c r="M62" s="436"/>
      <c r="N62" s="437"/>
      <c r="O62" s="432"/>
      <c r="P62" s="551"/>
    </row>
    <row r="63" spans="2:16" ht="27" hidden="1" customHeight="1" x14ac:dyDescent="0.3">
      <c r="B63" s="476"/>
      <c r="C63" s="517"/>
      <c r="D63" s="494"/>
      <c r="E63" s="327"/>
      <c r="F63" s="321"/>
      <c r="G63" s="105">
        <v>5</v>
      </c>
      <c r="H63" s="105"/>
      <c r="I63" s="315"/>
      <c r="J63" s="321"/>
      <c r="K63" s="395"/>
      <c r="L63" s="428"/>
      <c r="M63" s="436"/>
      <c r="N63" s="437"/>
      <c r="O63" s="432"/>
      <c r="P63" s="551"/>
    </row>
    <row r="64" spans="2:16" ht="27" hidden="1" customHeight="1" x14ac:dyDescent="0.3">
      <c r="B64" s="476"/>
      <c r="C64" s="517"/>
      <c r="D64" s="494"/>
      <c r="E64" s="327"/>
      <c r="F64" s="321"/>
      <c r="G64" s="105">
        <v>6</v>
      </c>
      <c r="H64" s="105"/>
      <c r="I64" s="315"/>
      <c r="J64" s="321"/>
      <c r="K64" s="395"/>
      <c r="L64" s="428"/>
      <c r="M64" s="436"/>
      <c r="N64" s="437"/>
      <c r="O64" s="432"/>
      <c r="P64" s="551"/>
    </row>
    <row r="65" spans="2:16" ht="27" hidden="1" customHeight="1" x14ac:dyDescent="0.3">
      <c r="B65" s="476"/>
      <c r="C65" s="517"/>
      <c r="D65" s="494"/>
      <c r="E65" s="327"/>
      <c r="F65" s="321"/>
      <c r="G65" s="105">
        <v>7</v>
      </c>
      <c r="H65" s="105"/>
      <c r="I65" s="315"/>
      <c r="J65" s="321"/>
      <c r="K65" s="395"/>
      <c r="L65" s="428"/>
      <c r="M65" s="436"/>
      <c r="N65" s="437"/>
      <c r="O65" s="432"/>
      <c r="P65" s="551"/>
    </row>
    <row r="66" spans="2:16" ht="15.75" customHeight="1" thickBot="1" x14ac:dyDescent="0.35">
      <c r="B66" s="484"/>
      <c r="C66" s="532"/>
      <c r="D66" s="531"/>
      <c r="E66" s="533"/>
      <c r="F66" s="322"/>
      <c r="G66" s="106">
        <v>8</v>
      </c>
      <c r="H66" s="106"/>
      <c r="I66" s="316"/>
      <c r="J66" s="322"/>
      <c r="K66" s="396"/>
      <c r="L66" s="428"/>
      <c r="M66" s="436"/>
      <c r="N66" s="437"/>
      <c r="O66" s="432"/>
      <c r="P66" s="551"/>
    </row>
    <row r="67" spans="2:16" ht="6.75" customHeight="1" x14ac:dyDescent="0.3">
      <c r="B67" s="476" t="str">
        <f>+LEFT(C67,3)</f>
        <v>7.4</v>
      </c>
      <c r="C67" s="539" t="s">
        <v>168</v>
      </c>
      <c r="D67" s="494" t="s">
        <v>169</v>
      </c>
      <c r="E67" s="335" t="s">
        <v>641</v>
      </c>
      <c r="F67" s="320">
        <v>3</v>
      </c>
      <c r="G67" s="107">
        <v>1</v>
      </c>
      <c r="H67" s="107"/>
      <c r="I67" s="429" t="s">
        <v>643</v>
      </c>
      <c r="J67" s="320">
        <v>3</v>
      </c>
      <c r="K67" s="394" t="str">
        <f t="shared" si="6"/>
        <v>Mantenimiento del control</v>
      </c>
      <c r="L67" s="428">
        <f t="shared" si="7"/>
        <v>140</v>
      </c>
      <c r="M67" s="436">
        <v>2.3896000000000002</v>
      </c>
      <c r="N67" s="437">
        <f t="shared" si="8"/>
        <v>142.3896</v>
      </c>
      <c r="O67" s="432"/>
      <c r="P67" s="551"/>
    </row>
    <row r="68" spans="2:16" ht="8.25" customHeight="1" x14ac:dyDescent="0.3">
      <c r="B68" s="476"/>
      <c r="C68" s="540"/>
      <c r="D68" s="494"/>
      <c r="E68" s="327"/>
      <c r="F68" s="321"/>
      <c r="G68" s="105">
        <v>2</v>
      </c>
      <c r="H68" s="105"/>
      <c r="I68" s="552"/>
      <c r="J68" s="321"/>
      <c r="K68" s="395"/>
      <c r="L68" s="428"/>
      <c r="M68" s="436"/>
      <c r="N68" s="437"/>
      <c r="O68" s="432"/>
      <c r="P68" s="551"/>
    </row>
    <row r="69" spans="2:16" ht="27" hidden="1" customHeight="1" x14ac:dyDescent="0.3">
      <c r="B69" s="476"/>
      <c r="C69" s="540"/>
      <c r="D69" s="494"/>
      <c r="E69" s="327"/>
      <c r="F69" s="321"/>
      <c r="G69" s="105">
        <v>3</v>
      </c>
      <c r="H69" s="105"/>
      <c r="I69" s="552"/>
      <c r="J69" s="321"/>
      <c r="K69" s="395"/>
      <c r="L69" s="428"/>
      <c r="M69" s="436"/>
      <c r="N69" s="437"/>
      <c r="O69" s="432"/>
      <c r="P69" s="551"/>
    </row>
    <row r="70" spans="2:16" ht="95.25" customHeight="1" x14ac:dyDescent="0.3">
      <c r="B70" s="476"/>
      <c r="C70" s="540"/>
      <c r="D70" s="494"/>
      <c r="E70" s="327"/>
      <c r="F70" s="321"/>
      <c r="G70" s="105">
        <v>4</v>
      </c>
      <c r="H70" s="129" t="s">
        <v>642</v>
      </c>
      <c r="I70" s="552"/>
      <c r="J70" s="321"/>
      <c r="K70" s="395"/>
      <c r="L70" s="428"/>
      <c r="M70" s="436"/>
      <c r="N70" s="437"/>
      <c r="O70" s="432"/>
      <c r="P70" s="551"/>
    </row>
    <row r="71" spans="2:16" ht="3.75" customHeight="1" thickBot="1" x14ac:dyDescent="0.35">
      <c r="B71" s="476"/>
      <c r="C71" s="540"/>
      <c r="D71" s="494"/>
      <c r="E71" s="327"/>
      <c r="F71" s="321"/>
      <c r="G71" s="105">
        <v>5</v>
      </c>
      <c r="H71" s="105"/>
      <c r="I71" s="552"/>
      <c r="J71" s="321"/>
      <c r="K71" s="395"/>
      <c r="L71" s="428"/>
      <c r="M71" s="436"/>
      <c r="N71" s="437"/>
      <c r="O71" s="432"/>
      <c r="P71" s="551"/>
    </row>
    <row r="72" spans="2:16" ht="27" hidden="1" customHeight="1" thickBot="1" x14ac:dyDescent="0.35">
      <c r="B72" s="476"/>
      <c r="C72" s="540"/>
      <c r="D72" s="494"/>
      <c r="E72" s="327"/>
      <c r="F72" s="321"/>
      <c r="G72" s="105">
        <v>6</v>
      </c>
      <c r="H72" s="105"/>
      <c r="I72" s="552"/>
      <c r="J72" s="321"/>
      <c r="K72" s="395"/>
      <c r="L72" s="428"/>
      <c r="M72" s="436"/>
      <c r="N72" s="437"/>
      <c r="O72" s="432"/>
      <c r="P72" s="551"/>
    </row>
    <row r="73" spans="2:16" ht="27" hidden="1" customHeight="1" thickBot="1" x14ac:dyDescent="0.35">
      <c r="B73" s="476"/>
      <c r="C73" s="540"/>
      <c r="D73" s="494"/>
      <c r="E73" s="327"/>
      <c r="F73" s="321"/>
      <c r="G73" s="105">
        <v>7</v>
      </c>
      <c r="H73" s="105"/>
      <c r="I73" s="552"/>
      <c r="J73" s="321"/>
      <c r="K73" s="395"/>
      <c r="L73" s="428"/>
      <c r="M73" s="436"/>
      <c r="N73" s="437"/>
      <c r="O73" s="432"/>
      <c r="P73" s="551"/>
    </row>
    <row r="74" spans="2:16" ht="27" hidden="1" customHeight="1" thickBot="1" x14ac:dyDescent="0.35">
      <c r="B74" s="477"/>
      <c r="C74" s="541"/>
      <c r="D74" s="495"/>
      <c r="E74" s="328"/>
      <c r="F74" s="322"/>
      <c r="G74" s="106">
        <v>8</v>
      </c>
      <c r="H74" s="106"/>
      <c r="I74" s="553"/>
      <c r="J74" s="322"/>
      <c r="K74" s="396"/>
      <c r="L74" s="428"/>
      <c r="M74" s="436"/>
      <c r="N74" s="437"/>
      <c r="O74" s="432"/>
      <c r="P74" s="551"/>
    </row>
    <row r="75" spans="2:16" ht="108" customHeight="1" x14ac:dyDescent="0.3">
      <c r="B75" s="475" t="str">
        <f>+LEFT(C75,3)</f>
        <v>7.5</v>
      </c>
      <c r="C75" s="516" t="s">
        <v>170</v>
      </c>
      <c r="D75" s="493" t="s">
        <v>171</v>
      </c>
      <c r="E75" s="326" t="s">
        <v>644</v>
      </c>
      <c r="F75" s="320">
        <v>3</v>
      </c>
      <c r="G75" s="107">
        <v>1</v>
      </c>
      <c r="H75" s="146" t="s">
        <v>645</v>
      </c>
      <c r="I75" s="314" t="s">
        <v>646</v>
      </c>
      <c r="J75" s="320">
        <v>3</v>
      </c>
      <c r="K75" s="394" t="str">
        <f t="shared" si="6"/>
        <v>Mantenimiento del control</v>
      </c>
      <c r="L75" s="428">
        <f t="shared" si="7"/>
        <v>140</v>
      </c>
      <c r="M75" s="436">
        <v>2.4563000000000001</v>
      </c>
      <c r="N75" s="437">
        <f t="shared" si="8"/>
        <v>142.4563</v>
      </c>
      <c r="O75" s="432"/>
      <c r="P75" s="551"/>
    </row>
    <row r="76" spans="2:16" ht="0.75" hidden="1" customHeight="1" x14ac:dyDescent="0.3">
      <c r="B76" s="476"/>
      <c r="C76" s="517"/>
      <c r="D76" s="494"/>
      <c r="E76" s="327"/>
      <c r="F76" s="321"/>
      <c r="G76" s="105">
        <v>2</v>
      </c>
      <c r="H76" s="105"/>
      <c r="I76" s="315"/>
      <c r="J76" s="321"/>
      <c r="K76" s="395"/>
      <c r="L76" s="428"/>
      <c r="M76" s="436"/>
      <c r="N76" s="437"/>
      <c r="O76" s="432"/>
      <c r="P76" s="551"/>
    </row>
    <row r="77" spans="2:16" ht="27.75" hidden="1" customHeight="1" x14ac:dyDescent="0.3">
      <c r="B77" s="476"/>
      <c r="C77" s="517"/>
      <c r="D77" s="494"/>
      <c r="E77" s="327"/>
      <c r="F77" s="321"/>
      <c r="G77" s="105">
        <v>3</v>
      </c>
      <c r="H77" s="159"/>
      <c r="I77" s="315"/>
      <c r="J77" s="321"/>
      <c r="K77" s="395"/>
      <c r="L77" s="428"/>
      <c r="M77" s="436"/>
      <c r="N77" s="437"/>
      <c r="O77" s="432"/>
      <c r="P77" s="551"/>
    </row>
    <row r="78" spans="2:16" ht="2.25" hidden="1" customHeight="1" x14ac:dyDescent="0.3">
      <c r="B78" s="476"/>
      <c r="C78" s="517"/>
      <c r="D78" s="494"/>
      <c r="E78" s="327"/>
      <c r="F78" s="321"/>
      <c r="G78" s="105">
        <v>4</v>
      </c>
      <c r="H78" s="128"/>
      <c r="I78" s="315"/>
      <c r="J78" s="321"/>
      <c r="K78" s="395"/>
      <c r="L78" s="428"/>
      <c r="M78" s="436"/>
      <c r="N78" s="437"/>
      <c r="O78" s="432"/>
      <c r="P78" s="551"/>
    </row>
    <row r="79" spans="2:16" ht="3" customHeight="1" x14ac:dyDescent="0.3">
      <c r="B79" s="476"/>
      <c r="C79" s="517"/>
      <c r="D79" s="494"/>
      <c r="E79" s="327"/>
      <c r="F79" s="321"/>
      <c r="G79" s="105">
        <v>5</v>
      </c>
      <c r="H79" s="105"/>
      <c r="I79" s="315"/>
      <c r="J79" s="321"/>
      <c r="K79" s="395"/>
      <c r="L79" s="428"/>
      <c r="M79" s="436"/>
      <c r="N79" s="437"/>
      <c r="O79" s="432"/>
      <c r="P79" s="551"/>
    </row>
    <row r="80" spans="2:16" ht="27.75" hidden="1" customHeight="1" x14ac:dyDescent="0.3">
      <c r="B80" s="476"/>
      <c r="C80" s="517"/>
      <c r="D80" s="494"/>
      <c r="E80" s="327"/>
      <c r="F80" s="321"/>
      <c r="G80" s="105">
        <v>6</v>
      </c>
      <c r="H80" s="105"/>
      <c r="I80" s="315"/>
      <c r="J80" s="321"/>
      <c r="K80" s="395"/>
      <c r="L80" s="428"/>
      <c r="M80" s="436"/>
      <c r="N80" s="437"/>
      <c r="O80" s="432"/>
      <c r="P80" s="551"/>
    </row>
    <row r="81" spans="2:16" ht="27.75" hidden="1" customHeight="1" x14ac:dyDescent="0.3">
      <c r="B81" s="476"/>
      <c r="C81" s="517"/>
      <c r="D81" s="494"/>
      <c r="E81" s="327"/>
      <c r="F81" s="321"/>
      <c r="G81" s="105">
        <v>7</v>
      </c>
      <c r="H81" s="105"/>
      <c r="I81" s="315"/>
      <c r="J81" s="321"/>
      <c r="K81" s="395"/>
      <c r="L81" s="428"/>
      <c r="M81" s="436"/>
      <c r="N81" s="437"/>
      <c r="O81" s="432"/>
      <c r="P81" s="551"/>
    </row>
    <row r="82" spans="2:16" ht="27.75" hidden="1" customHeight="1" thickBot="1" x14ac:dyDescent="0.35">
      <c r="B82" s="477"/>
      <c r="C82" s="518"/>
      <c r="D82" s="495"/>
      <c r="E82" s="328"/>
      <c r="F82" s="322"/>
      <c r="G82" s="106">
        <v>8</v>
      </c>
      <c r="H82" s="106"/>
      <c r="I82" s="316"/>
      <c r="J82" s="322"/>
      <c r="K82" s="396"/>
      <c r="L82" s="428"/>
      <c r="M82" s="436"/>
      <c r="N82" s="437"/>
      <c r="O82" s="432"/>
      <c r="P82" s="551"/>
    </row>
    <row r="83" spans="2:16" ht="22.5" customHeight="1" x14ac:dyDescent="0.3">
      <c r="B83" s="496"/>
      <c r="C83" s="496" t="s">
        <v>752</v>
      </c>
      <c r="D83" s="528" t="s">
        <v>8</v>
      </c>
      <c r="E83" s="522" t="s">
        <v>750</v>
      </c>
      <c r="F83" s="520" t="s">
        <v>751</v>
      </c>
      <c r="G83" s="526" t="s">
        <v>113</v>
      </c>
      <c r="H83" s="527"/>
      <c r="I83" s="527"/>
      <c r="J83" s="520" t="s">
        <v>754</v>
      </c>
      <c r="K83" s="501" t="s">
        <v>124</v>
      </c>
      <c r="L83" s="545"/>
      <c r="M83" s="548"/>
      <c r="N83" s="473"/>
      <c r="O83" s="549"/>
      <c r="P83" s="550"/>
    </row>
    <row r="84" spans="2:16" ht="22.5" customHeight="1" x14ac:dyDescent="0.3">
      <c r="B84" s="497"/>
      <c r="C84" s="497"/>
      <c r="D84" s="529"/>
      <c r="E84" s="537"/>
      <c r="F84" s="520"/>
      <c r="G84" s="524" t="s">
        <v>13</v>
      </c>
      <c r="H84" s="522" t="s">
        <v>15</v>
      </c>
      <c r="I84" s="522" t="s">
        <v>17</v>
      </c>
      <c r="J84" s="520"/>
      <c r="K84" s="501"/>
      <c r="L84" s="545"/>
      <c r="M84" s="548"/>
      <c r="N84" s="473"/>
      <c r="O84" s="549"/>
      <c r="P84" s="550"/>
    </row>
    <row r="85" spans="2:16" ht="65.25" customHeight="1" thickBot="1" x14ac:dyDescent="0.35">
      <c r="B85" s="498"/>
      <c r="C85" s="498"/>
      <c r="D85" s="530"/>
      <c r="E85" s="538"/>
      <c r="F85" s="521"/>
      <c r="G85" s="525"/>
      <c r="H85" s="523"/>
      <c r="I85" s="523"/>
      <c r="J85" s="521"/>
      <c r="K85" s="502"/>
      <c r="L85" s="545"/>
      <c r="M85" s="548"/>
      <c r="N85" s="473"/>
      <c r="O85" s="549"/>
      <c r="P85" s="550"/>
    </row>
    <row r="86" spans="2:16" ht="83.25" customHeight="1" x14ac:dyDescent="0.3">
      <c r="B86" s="475" t="str">
        <f>+LEFT(C86,3)</f>
        <v>8.1</v>
      </c>
      <c r="C86" s="516" t="s">
        <v>172</v>
      </c>
      <c r="D86" s="493" t="s">
        <v>159</v>
      </c>
      <c r="E86" s="326" t="s">
        <v>647</v>
      </c>
      <c r="F86" s="320">
        <v>3</v>
      </c>
      <c r="G86" s="107">
        <v>1</v>
      </c>
      <c r="H86" s="146" t="s">
        <v>649</v>
      </c>
      <c r="I86" s="314" t="s">
        <v>648</v>
      </c>
      <c r="J86" s="320">
        <v>3</v>
      </c>
      <c r="K86" s="394" t="str">
        <f t="shared" ref="K86:K110" si="9">+IF(OR(ISBLANK(F86),ISBLANK(J86)),"",IF(OR(AND(F86=1,J86=1),AND(F86=1,J86=2),AND(F86=1,J86=3)),"Deficiencia de control mayor (diseño y ejecución)",IF(OR(AND(F86=2,J86=2),AND(F86=3,J86=1),AND(F86=3,J86=2),AND(F86=2,J86=1)),"Deficiencia de control (diseño o ejecución)",IF(AND(F86=2,J86=3),"Oportunidad de mejora","Mantenimiento del control"))))</f>
        <v>Mantenimiento del control</v>
      </c>
      <c r="L86" s="428">
        <f t="shared" ref="L86:L110" si="10">+IF(K86="",75,IF(K86="Deficiencia de control mayor (diseño y ejecución)",80,IF(K86="Deficiencia de control (diseño o ejecución)",100,IF(K86="Oportunidad de mejora",120,140))))</f>
        <v>140</v>
      </c>
      <c r="M86" s="436">
        <v>2.5457999999999998</v>
      </c>
      <c r="N86" s="437">
        <f t="shared" ref="N86:N110" si="11">+L86+M86</f>
        <v>142.54579999999999</v>
      </c>
      <c r="O86" s="432"/>
      <c r="P86" s="551"/>
    </row>
    <row r="87" spans="2:16" ht="15" customHeight="1" x14ac:dyDescent="0.3">
      <c r="B87" s="476"/>
      <c r="C87" s="517"/>
      <c r="D87" s="494"/>
      <c r="E87" s="327"/>
      <c r="F87" s="321"/>
      <c r="G87" s="105">
        <v>2</v>
      </c>
      <c r="H87" s="105"/>
      <c r="I87" s="315"/>
      <c r="J87" s="321"/>
      <c r="K87" s="395"/>
      <c r="L87" s="428"/>
      <c r="M87" s="436"/>
      <c r="N87" s="437"/>
      <c r="O87" s="432"/>
      <c r="P87" s="551"/>
    </row>
    <row r="88" spans="2:16" ht="0.75" customHeight="1" thickBot="1" x14ac:dyDescent="0.35">
      <c r="B88" s="476"/>
      <c r="C88" s="517"/>
      <c r="D88" s="494"/>
      <c r="E88" s="327"/>
      <c r="F88" s="321"/>
      <c r="G88" s="105">
        <v>3</v>
      </c>
      <c r="H88" s="105"/>
      <c r="I88" s="315"/>
      <c r="J88" s="321"/>
      <c r="K88" s="395"/>
      <c r="L88" s="428"/>
      <c r="M88" s="436"/>
      <c r="N88" s="437"/>
      <c r="O88" s="432"/>
      <c r="P88" s="551"/>
    </row>
    <row r="89" spans="2:16" ht="28.5" hidden="1" customHeight="1" thickBot="1" x14ac:dyDescent="0.35">
      <c r="B89" s="476"/>
      <c r="C89" s="517"/>
      <c r="D89" s="494"/>
      <c r="E89" s="327"/>
      <c r="F89" s="321"/>
      <c r="G89" s="105">
        <v>4</v>
      </c>
      <c r="H89" s="105"/>
      <c r="I89" s="315"/>
      <c r="J89" s="321"/>
      <c r="K89" s="395"/>
      <c r="L89" s="428"/>
      <c r="M89" s="436"/>
      <c r="N89" s="437"/>
      <c r="O89" s="432"/>
      <c r="P89" s="551"/>
    </row>
    <row r="90" spans="2:16" ht="28.5" hidden="1" customHeight="1" thickBot="1" x14ac:dyDescent="0.35">
      <c r="B90" s="476"/>
      <c r="C90" s="517"/>
      <c r="D90" s="494"/>
      <c r="E90" s="327"/>
      <c r="F90" s="321"/>
      <c r="G90" s="105">
        <v>5</v>
      </c>
      <c r="H90" s="105"/>
      <c r="I90" s="315"/>
      <c r="J90" s="321"/>
      <c r="K90" s="395"/>
      <c r="L90" s="428"/>
      <c r="M90" s="436"/>
      <c r="N90" s="437"/>
      <c r="O90" s="432"/>
      <c r="P90" s="551"/>
    </row>
    <row r="91" spans="2:16" ht="28.5" hidden="1" customHeight="1" thickBot="1" x14ac:dyDescent="0.35">
      <c r="B91" s="476"/>
      <c r="C91" s="517"/>
      <c r="D91" s="494"/>
      <c r="E91" s="327"/>
      <c r="F91" s="321"/>
      <c r="G91" s="105">
        <v>6</v>
      </c>
      <c r="H91" s="105"/>
      <c r="I91" s="315"/>
      <c r="J91" s="321"/>
      <c r="K91" s="395"/>
      <c r="L91" s="428"/>
      <c r="M91" s="436"/>
      <c r="N91" s="437"/>
      <c r="O91" s="432"/>
      <c r="P91" s="551"/>
    </row>
    <row r="92" spans="2:16" ht="28.5" hidden="1" customHeight="1" thickBot="1" x14ac:dyDescent="0.35">
      <c r="B92" s="476"/>
      <c r="C92" s="517"/>
      <c r="D92" s="494"/>
      <c r="E92" s="327"/>
      <c r="F92" s="321"/>
      <c r="G92" s="105">
        <v>7</v>
      </c>
      <c r="H92" s="105"/>
      <c r="I92" s="315"/>
      <c r="J92" s="321"/>
      <c r="K92" s="395"/>
      <c r="L92" s="428"/>
      <c r="M92" s="436"/>
      <c r="N92" s="437"/>
      <c r="O92" s="432"/>
      <c r="P92" s="551"/>
    </row>
    <row r="93" spans="2:16" ht="28.5" hidden="1" customHeight="1" thickBot="1" x14ac:dyDescent="0.35">
      <c r="B93" s="477"/>
      <c r="C93" s="518"/>
      <c r="D93" s="495"/>
      <c r="E93" s="328"/>
      <c r="F93" s="322"/>
      <c r="G93" s="106">
        <v>8</v>
      </c>
      <c r="H93" s="106"/>
      <c r="I93" s="316"/>
      <c r="J93" s="322"/>
      <c r="K93" s="396"/>
      <c r="L93" s="428"/>
      <c r="M93" s="436"/>
      <c r="N93" s="437"/>
      <c r="O93" s="432"/>
      <c r="P93" s="551"/>
    </row>
    <row r="94" spans="2:16" ht="72.75" customHeight="1" x14ac:dyDescent="0.3">
      <c r="B94" s="475" t="str">
        <f>+LEFT(C94,3)</f>
        <v>8.2</v>
      </c>
      <c r="C94" s="516" t="s">
        <v>173</v>
      </c>
      <c r="D94" s="493" t="s">
        <v>174</v>
      </c>
      <c r="E94" s="326" t="s">
        <v>650</v>
      </c>
      <c r="F94" s="320">
        <v>3</v>
      </c>
      <c r="G94" s="107">
        <v>1</v>
      </c>
      <c r="H94" s="146" t="s">
        <v>448</v>
      </c>
      <c r="I94" s="314" t="s">
        <v>651</v>
      </c>
      <c r="J94" s="320">
        <v>3</v>
      </c>
      <c r="K94" s="394" t="str">
        <f t="shared" si="9"/>
        <v>Mantenimiento del control</v>
      </c>
      <c r="L94" s="428">
        <f t="shared" si="10"/>
        <v>140</v>
      </c>
      <c r="M94" s="436">
        <v>2.6320999999999999</v>
      </c>
      <c r="N94" s="437">
        <f t="shared" si="11"/>
        <v>142.63210000000001</v>
      </c>
      <c r="O94" s="432"/>
      <c r="P94" s="551"/>
    </row>
    <row r="95" spans="2:16" ht="0.75" customHeight="1" thickBot="1" x14ac:dyDescent="0.35">
      <c r="B95" s="476"/>
      <c r="C95" s="517"/>
      <c r="D95" s="494"/>
      <c r="E95" s="327"/>
      <c r="F95" s="321"/>
      <c r="G95" s="105">
        <v>2</v>
      </c>
      <c r="H95" s="105"/>
      <c r="I95" s="315"/>
      <c r="J95" s="321"/>
      <c r="K95" s="395"/>
      <c r="L95" s="428"/>
      <c r="M95" s="436"/>
      <c r="N95" s="437"/>
      <c r="O95" s="432"/>
      <c r="P95" s="551"/>
    </row>
    <row r="96" spans="2:16" ht="28.5" hidden="1" customHeight="1" thickBot="1" x14ac:dyDescent="0.35">
      <c r="B96" s="476"/>
      <c r="C96" s="517"/>
      <c r="D96" s="494"/>
      <c r="E96" s="327"/>
      <c r="F96" s="321"/>
      <c r="G96" s="105">
        <v>3</v>
      </c>
      <c r="H96" s="105"/>
      <c r="I96" s="315"/>
      <c r="J96" s="321"/>
      <c r="K96" s="395"/>
      <c r="L96" s="428"/>
      <c r="M96" s="436"/>
      <c r="N96" s="437"/>
      <c r="O96" s="432"/>
      <c r="P96" s="551"/>
    </row>
    <row r="97" spans="2:16" ht="28.5" hidden="1" customHeight="1" thickBot="1" x14ac:dyDescent="0.35">
      <c r="B97" s="476"/>
      <c r="C97" s="517"/>
      <c r="D97" s="494"/>
      <c r="E97" s="327"/>
      <c r="F97" s="321"/>
      <c r="G97" s="105">
        <v>4</v>
      </c>
      <c r="H97" s="105"/>
      <c r="I97" s="315"/>
      <c r="J97" s="321"/>
      <c r="K97" s="395"/>
      <c r="L97" s="428"/>
      <c r="M97" s="436"/>
      <c r="N97" s="437"/>
      <c r="O97" s="432"/>
      <c r="P97" s="551"/>
    </row>
    <row r="98" spans="2:16" ht="28.5" hidden="1" customHeight="1" thickBot="1" x14ac:dyDescent="0.35">
      <c r="B98" s="476"/>
      <c r="C98" s="517"/>
      <c r="D98" s="494"/>
      <c r="E98" s="327"/>
      <c r="F98" s="321"/>
      <c r="G98" s="105">
        <v>5</v>
      </c>
      <c r="H98" s="105"/>
      <c r="I98" s="315"/>
      <c r="J98" s="321"/>
      <c r="K98" s="395"/>
      <c r="L98" s="428"/>
      <c r="M98" s="436"/>
      <c r="N98" s="437"/>
      <c r="O98" s="432"/>
      <c r="P98" s="551"/>
    </row>
    <row r="99" spans="2:16" ht="28.5" hidden="1" customHeight="1" thickBot="1" x14ac:dyDescent="0.35">
      <c r="B99" s="476"/>
      <c r="C99" s="517"/>
      <c r="D99" s="494"/>
      <c r="E99" s="327"/>
      <c r="F99" s="321"/>
      <c r="G99" s="105">
        <v>6</v>
      </c>
      <c r="H99" s="105"/>
      <c r="I99" s="315"/>
      <c r="J99" s="321"/>
      <c r="K99" s="395"/>
      <c r="L99" s="428"/>
      <c r="M99" s="436"/>
      <c r="N99" s="437"/>
      <c r="O99" s="432"/>
      <c r="P99" s="551"/>
    </row>
    <row r="100" spans="2:16" ht="28.5" hidden="1" customHeight="1" thickBot="1" x14ac:dyDescent="0.35">
      <c r="B100" s="476"/>
      <c r="C100" s="517"/>
      <c r="D100" s="494"/>
      <c r="E100" s="327"/>
      <c r="F100" s="321"/>
      <c r="G100" s="105">
        <v>7</v>
      </c>
      <c r="H100" s="105"/>
      <c r="I100" s="315"/>
      <c r="J100" s="321"/>
      <c r="K100" s="395"/>
      <c r="L100" s="428"/>
      <c r="M100" s="436"/>
      <c r="N100" s="437"/>
      <c r="O100" s="432"/>
      <c r="P100" s="551"/>
    </row>
    <row r="101" spans="2:16" ht="28.5" hidden="1" customHeight="1" thickBot="1" x14ac:dyDescent="0.35">
      <c r="B101" s="477"/>
      <c r="C101" s="518"/>
      <c r="D101" s="495"/>
      <c r="E101" s="328"/>
      <c r="F101" s="322"/>
      <c r="G101" s="106">
        <v>8</v>
      </c>
      <c r="H101" s="106"/>
      <c r="I101" s="316"/>
      <c r="J101" s="322"/>
      <c r="K101" s="396"/>
      <c r="L101" s="428"/>
      <c r="M101" s="436"/>
      <c r="N101" s="437"/>
      <c r="O101" s="432"/>
      <c r="P101" s="551"/>
    </row>
    <row r="102" spans="2:16" ht="84" customHeight="1" x14ac:dyDescent="0.3">
      <c r="B102" s="475" t="str">
        <f>+LEFT(C102,3)</f>
        <v>8.3</v>
      </c>
      <c r="C102" s="516" t="s">
        <v>175</v>
      </c>
      <c r="D102" s="493" t="s">
        <v>176</v>
      </c>
      <c r="E102" s="326" t="s">
        <v>652</v>
      </c>
      <c r="F102" s="320">
        <v>3</v>
      </c>
      <c r="G102" s="107">
        <v>1</v>
      </c>
      <c r="H102" s="146" t="s">
        <v>495</v>
      </c>
      <c r="I102" s="314" t="s">
        <v>653</v>
      </c>
      <c r="J102" s="320">
        <v>3</v>
      </c>
      <c r="K102" s="394" t="str">
        <f t="shared" si="9"/>
        <v>Mantenimiento del control</v>
      </c>
      <c r="L102" s="428">
        <f t="shared" si="10"/>
        <v>140</v>
      </c>
      <c r="M102" s="436">
        <v>2.7456</v>
      </c>
      <c r="N102" s="437">
        <f t="shared" si="11"/>
        <v>142.7456</v>
      </c>
      <c r="O102" s="432"/>
      <c r="P102" s="551"/>
    </row>
    <row r="103" spans="2:16" ht="2.25" customHeight="1" thickBot="1" x14ac:dyDescent="0.35">
      <c r="B103" s="476"/>
      <c r="C103" s="517"/>
      <c r="D103" s="494"/>
      <c r="E103" s="327"/>
      <c r="F103" s="321"/>
      <c r="G103" s="105">
        <v>2</v>
      </c>
      <c r="H103" s="105"/>
      <c r="I103" s="315"/>
      <c r="J103" s="321"/>
      <c r="K103" s="395"/>
      <c r="L103" s="428"/>
      <c r="M103" s="436"/>
      <c r="N103" s="437"/>
      <c r="O103" s="432"/>
      <c r="P103" s="551"/>
    </row>
    <row r="104" spans="2:16" ht="28.5" hidden="1" customHeight="1" thickBot="1" x14ac:dyDescent="0.35">
      <c r="B104" s="476"/>
      <c r="C104" s="517"/>
      <c r="D104" s="494"/>
      <c r="E104" s="327"/>
      <c r="F104" s="321"/>
      <c r="G104" s="105">
        <v>3</v>
      </c>
      <c r="H104" s="105"/>
      <c r="I104" s="315"/>
      <c r="J104" s="321"/>
      <c r="K104" s="395"/>
      <c r="L104" s="428"/>
      <c r="M104" s="436"/>
      <c r="N104" s="437"/>
      <c r="O104" s="432"/>
      <c r="P104" s="551"/>
    </row>
    <row r="105" spans="2:16" ht="28.5" hidden="1" customHeight="1" thickBot="1" x14ac:dyDescent="0.35">
      <c r="B105" s="476"/>
      <c r="C105" s="517"/>
      <c r="D105" s="494"/>
      <c r="E105" s="327"/>
      <c r="F105" s="321"/>
      <c r="G105" s="105">
        <v>4</v>
      </c>
      <c r="H105" s="105"/>
      <c r="I105" s="315"/>
      <c r="J105" s="321"/>
      <c r="K105" s="395"/>
      <c r="L105" s="428"/>
      <c r="M105" s="436"/>
      <c r="N105" s="437"/>
      <c r="O105" s="432"/>
      <c r="P105" s="551"/>
    </row>
    <row r="106" spans="2:16" ht="28.5" hidden="1" customHeight="1" thickBot="1" x14ac:dyDescent="0.35">
      <c r="B106" s="476"/>
      <c r="C106" s="517"/>
      <c r="D106" s="494"/>
      <c r="E106" s="327"/>
      <c r="F106" s="321"/>
      <c r="G106" s="105">
        <v>5</v>
      </c>
      <c r="H106" s="105"/>
      <c r="I106" s="315"/>
      <c r="J106" s="321"/>
      <c r="K106" s="395"/>
      <c r="L106" s="428"/>
      <c r="M106" s="436"/>
      <c r="N106" s="437"/>
      <c r="O106" s="432"/>
      <c r="P106" s="551"/>
    </row>
    <row r="107" spans="2:16" ht="28.5" hidden="1" customHeight="1" thickBot="1" x14ac:dyDescent="0.35">
      <c r="B107" s="476"/>
      <c r="C107" s="517"/>
      <c r="D107" s="494"/>
      <c r="E107" s="327"/>
      <c r="F107" s="321"/>
      <c r="G107" s="105">
        <v>6</v>
      </c>
      <c r="H107" s="105"/>
      <c r="I107" s="315"/>
      <c r="J107" s="321"/>
      <c r="K107" s="395"/>
      <c r="L107" s="428"/>
      <c r="M107" s="436"/>
      <c r="N107" s="437"/>
      <c r="O107" s="432"/>
      <c r="P107" s="551"/>
    </row>
    <row r="108" spans="2:16" ht="28.5" hidden="1" customHeight="1" thickBot="1" x14ac:dyDescent="0.35">
      <c r="B108" s="476"/>
      <c r="C108" s="517"/>
      <c r="D108" s="494"/>
      <c r="E108" s="327"/>
      <c r="F108" s="321"/>
      <c r="G108" s="105">
        <v>7</v>
      </c>
      <c r="H108" s="105"/>
      <c r="I108" s="315"/>
      <c r="J108" s="321"/>
      <c r="K108" s="395"/>
      <c r="L108" s="428"/>
      <c r="M108" s="436"/>
      <c r="N108" s="437"/>
      <c r="O108" s="432"/>
      <c r="P108" s="551"/>
    </row>
    <row r="109" spans="2:16" ht="28.5" hidden="1" customHeight="1" thickBot="1" x14ac:dyDescent="0.35">
      <c r="B109" s="477"/>
      <c r="C109" s="518"/>
      <c r="D109" s="495"/>
      <c r="E109" s="328"/>
      <c r="F109" s="322"/>
      <c r="G109" s="106">
        <v>8</v>
      </c>
      <c r="H109" s="106"/>
      <c r="I109" s="316"/>
      <c r="J109" s="322"/>
      <c r="K109" s="396"/>
      <c r="L109" s="428"/>
      <c r="M109" s="436"/>
      <c r="N109" s="437"/>
      <c r="O109" s="432"/>
      <c r="P109" s="551"/>
    </row>
    <row r="110" spans="2:16" ht="80.25" customHeight="1" x14ac:dyDescent="0.3">
      <c r="B110" s="475" t="str">
        <f>+LEFT(C110,3)</f>
        <v>8.4</v>
      </c>
      <c r="C110" s="516" t="s">
        <v>177</v>
      </c>
      <c r="D110" s="493" t="s">
        <v>174</v>
      </c>
      <c r="E110" s="326" t="s">
        <v>654</v>
      </c>
      <c r="F110" s="320">
        <v>3</v>
      </c>
      <c r="G110" s="107">
        <v>1</v>
      </c>
      <c r="H110" s="146" t="s">
        <v>655</v>
      </c>
      <c r="I110" s="314" t="s">
        <v>656</v>
      </c>
      <c r="J110" s="320">
        <v>3</v>
      </c>
      <c r="K110" s="394" t="str">
        <f t="shared" si="9"/>
        <v>Mantenimiento del control</v>
      </c>
      <c r="L110" s="428">
        <f t="shared" si="10"/>
        <v>140</v>
      </c>
      <c r="M110" s="436">
        <v>2.8744999999999998</v>
      </c>
      <c r="N110" s="437">
        <f t="shared" si="11"/>
        <v>142.87450000000001</v>
      </c>
      <c r="O110" s="432"/>
      <c r="P110" s="551"/>
    </row>
    <row r="111" spans="2:16" ht="2.25" hidden="1" customHeight="1" x14ac:dyDescent="0.3">
      <c r="B111" s="476"/>
      <c r="C111" s="517"/>
      <c r="D111" s="494"/>
      <c r="E111" s="327"/>
      <c r="F111" s="321"/>
      <c r="G111" s="105">
        <v>2</v>
      </c>
      <c r="H111" s="105"/>
      <c r="I111" s="315"/>
      <c r="J111" s="321"/>
      <c r="K111" s="395"/>
      <c r="L111" s="428"/>
      <c r="M111" s="436"/>
      <c r="N111" s="437"/>
      <c r="O111" s="432"/>
      <c r="P111" s="551"/>
    </row>
    <row r="112" spans="2:16" ht="30" hidden="1" customHeight="1" x14ac:dyDescent="0.3">
      <c r="B112" s="476"/>
      <c r="C112" s="517"/>
      <c r="D112" s="494"/>
      <c r="E112" s="327"/>
      <c r="F112" s="321"/>
      <c r="G112" s="105">
        <v>3</v>
      </c>
      <c r="H112" s="105"/>
      <c r="I112" s="315"/>
      <c r="J112" s="321"/>
      <c r="K112" s="395"/>
      <c r="L112" s="428"/>
      <c r="M112" s="436"/>
      <c r="N112" s="437"/>
      <c r="O112" s="432"/>
      <c r="P112" s="551"/>
    </row>
    <row r="113" spans="2:16" ht="2.25" hidden="1" customHeight="1" x14ac:dyDescent="0.3">
      <c r="B113" s="476"/>
      <c r="C113" s="517"/>
      <c r="D113" s="494"/>
      <c r="E113" s="327"/>
      <c r="F113" s="321"/>
      <c r="G113" s="105">
        <v>4</v>
      </c>
      <c r="H113" s="105"/>
      <c r="I113" s="315"/>
      <c r="J113" s="321"/>
      <c r="K113" s="395"/>
      <c r="L113" s="428"/>
      <c r="M113" s="436"/>
      <c r="N113" s="437"/>
      <c r="O113" s="432"/>
      <c r="P113" s="551"/>
    </row>
    <row r="114" spans="2:16" ht="30" hidden="1" customHeight="1" x14ac:dyDescent="0.3">
      <c r="B114" s="476"/>
      <c r="C114" s="517"/>
      <c r="D114" s="494"/>
      <c r="E114" s="327"/>
      <c r="F114" s="321"/>
      <c r="G114" s="105">
        <v>5</v>
      </c>
      <c r="H114" s="105"/>
      <c r="I114" s="315"/>
      <c r="J114" s="321"/>
      <c r="K114" s="395"/>
      <c r="L114" s="428"/>
      <c r="M114" s="436"/>
      <c r="N114" s="437"/>
      <c r="O114" s="432"/>
      <c r="P114" s="551"/>
    </row>
    <row r="115" spans="2:16" ht="30" hidden="1" customHeight="1" x14ac:dyDescent="0.3">
      <c r="B115" s="476"/>
      <c r="C115" s="517"/>
      <c r="D115" s="494"/>
      <c r="E115" s="327"/>
      <c r="F115" s="321"/>
      <c r="G115" s="105">
        <v>6</v>
      </c>
      <c r="H115" s="105"/>
      <c r="I115" s="315"/>
      <c r="J115" s="321"/>
      <c r="K115" s="395"/>
      <c r="L115" s="428"/>
      <c r="M115" s="436"/>
      <c r="N115" s="437"/>
      <c r="O115" s="432"/>
      <c r="P115" s="551"/>
    </row>
    <row r="116" spans="2:16" ht="30" hidden="1" customHeight="1" x14ac:dyDescent="0.3">
      <c r="B116" s="476"/>
      <c r="C116" s="517"/>
      <c r="D116" s="494"/>
      <c r="E116" s="327"/>
      <c r="F116" s="321"/>
      <c r="G116" s="105">
        <v>7</v>
      </c>
      <c r="H116" s="105"/>
      <c r="I116" s="315"/>
      <c r="J116" s="321"/>
      <c r="K116" s="395"/>
      <c r="L116" s="428"/>
      <c r="M116" s="436"/>
      <c r="N116" s="437"/>
      <c r="O116" s="432"/>
      <c r="P116" s="551"/>
    </row>
    <row r="117" spans="2:16" ht="49.5" hidden="1" customHeight="1" thickBot="1" x14ac:dyDescent="0.35">
      <c r="B117" s="477"/>
      <c r="C117" s="518"/>
      <c r="D117" s="495"/>
      <c r="E117" s="328"/>
      <c r="F117" s="322"/>
      <c r="G117" s="106">
        <v>8</v>
      </c>
      <c r="H117" s="106"/>
      <c r="I117" s="316"/>
      <c r="J117" s="322"/>
      <c r="K117" s="396"/>
      <c r="L117" s="428"/>
      <c r="M117" s="436"/>
      <c r="N117" s="437"/>
      <c r="O117" s="432"/>
      <c r="P117" s="551"/>
    </row>
    <row r="118" spans="2:16" ht="22.5" customHeight="1" x14ac:dyDescent="0.3">
      <c r="B118" s="486"/>
      <c r="C118" s="486" t="s">
        <v>753</v>
      </c>
      <c r="D118" s="528" t="s">
        <v>8</v>
      </c>
      <c r="E118" s="522" t="s">
        <v>750</v>
      </c>
      <c r="F118" s="520" t="s">
        <v>751</v>
      </c>
      <c r="G118" s="526" t="s">
        <v>113</v>
      </c>
      <c r="H118" s="527"/>
      <c r="I118" s="527"/>
      <c r="J118" s="520" t="s">
        <v>754</v>
      </c>
      <c r="K118" s="501" t="s">
        <v>124</v>
      </c>
      <c r="L118" s="545"/>
      <c r="M118" s="548"/>
      <c r="N118" s="473"/>
      <c r="O118" s="549"/>
      <c r="P118" s="550"/>
    </row>
    <row r="119" spans="2:16" ht="22.5" customHeight="1" x14ac:dyDescent="0.3">
      <c r="B119" s="486"/>
      <c r="C119" s="486"/>
      <c r="D119" s="529"/>
      <c r="E119" s="537"/>
      <c r="F119" s="520"/>
      <c r="G119" s="524" t="s">
        <v>13</v>
      </c>
      <c r="H119" s="522" t="s">
        <v>15</v>
      </c>
      <c r="I119" s="522" t="s">
        <v>17</v>
      </c>
      <c r="J119" s="520"/>
      <c r="K119" s="501"/>
      <c r="L119" s="545"/>
      <c r="M119" s="548"/>
      <c r="N119" s="473"/>
      <c r="O119" s="549"/>
      <c r="P119" s="550"/>
    </row>
    <row r="120" spans="2:16" ht="120.75" customHeight="1" thickBot="1" x14ac:dyDescent="0.35">
      <c r="B120" s="487"/>
      <c r="C120" s="487"/>
      <c r="D120" s="530"/>
      <c r="E120" s="538"/>
      <c r="F120" s="521"/>
      <c r="G120" s="525"/>
      <c r="H120" s="523"/>
      <c r="I120" s="523"/>
      <c r="J120" s="521"/>
      <c r="K120" s="502"/>
      <c r="L120" s="545"/>
      <c r="M120" s="548"/>
      <c r="N120" s="473"/>
      <c r="O120" s="549"/>
      <c r="P120" s="550"/>
    </row>
    <row r="121" spans="2:16" ht="90" customHeight="1" thickBot="1" x14ac:dyDescent="0.35">
      <c r="B121" s="475" t="str">
        <f>+LEFT(C121,3)</f>
        <v>9.1</v>
      </c>
      <c r="C121" s="516" t="s">
        <v>178</v>
      </c>
      <c r="D121" s="493" t="s">
        <v>179</v>
      </c>
      <c r="E121" s="326" t="s">
        <v>657</v>
      </c>
      <c r="F121" s="320">
        <v>3</v>
      </c>
      <c r="G121" s="107">
        <v>1</v>
      </c>
      <c r="H121" s="146" t="s">
        <v>449</v>
      </c>
      <c r="I121" s="314" t="s">
        <v>658</v>
      </c>
      <c r="J121" s="320">
        <v>3</v>
      </c>
      <c r="K121" s="394" t="str">
        <f t="shared" ref="K121:K153" si="12">+IF(OR(ISBLANK(F121),ISBLANK(J121)),"",IF(OR(AND(F121=1,J121=1),AND(F121=1,J121=2),AND(F121=1,J121=3)),"Deficiencia de control mayor (diseño y ejecución)",IF(OR(AND(F121=2,J121=2),AND(F121=3,J121=1),AND(F121=3,J121=2),AND(F121=2,J121=1)),"Deficiencia de control (diseño o ejecución)",IF(AND(F121=2,J121=3),"Oportunidad de mejora","Mantenimiento del control"))))</f>
        <v>Mantenimiento del control</v>
      </c>
      <c r="L121" s="428">
        <f t="shared" ref="L121:L153" si="13">+IF(K121="",75,IF(K121="Deficiencia de control mayor (diseño y ejecución)",80,IF(K121="Deficiencia de control (diseño o ejecución)",100,IF(K121="Oportunidad de mejora",120,140))))</f>
        <v>140</v>
      </c>
      <c r="M121" s="436">
        <v>2.9634999999999998</v>
      </c>
      <c r="N121" s="437">
        <f t="shared" ref="N121:N153" si="14">+L121+M121</f>
        <v>142.96350000000001</v>
      </c>
      <c r="O121" s="432"/>
      <c r="P121" s="551"/>
    </row>
    <row r="122" spans="2:16" ht="0.75" hidden="1" customHeight="1" thickBot="1" x14ac:dyDescent="0.35">
      <c r="B122" s="476"/>
      <c r="C122" s="517"/>
      <c r="D122" s="494"/>
      <c r="E122" s="327"/>
      <c r="F122" s="321"/>
      <c r="G122" s="105">
        <v>2</v>
      </c>
      <c r="H122" s="105"/>
      <c r="I122" s="315"/>
      <c r="J122" s="321"/>
      <c r="K122" s="395"/>
      <c r="L122" s="428"/>
      <c r="M122" s="436"/>
      <c r="N122" s="437"/>
      <c r="O122" s="432"/>
      <c r="P122" s="551"/>
    </row>
    <row r="123" spans="2:16" ht="114.75" hidden="1" customHeight="1" thickBot="1" x14ac:dyDescent="0.35">
      <c r="B123" s="476"/>
      <c r="C123" s="517"/>
      <c r="D123" s="494"/>
      <c r="E123" s="327"/>
      <c r="F123" s="321"/>
      <c r="G123" s="105">
        <v>3</v>
      </c>
      <c r="H123" s="105"/>
      <c r="I123" s="315"/>
      <c r="J123" s="321"/>
      <c r="K123" s="395"/>
      <c r="L123" s="428"/>
      <c r="M123" s="436"/>
      <c r="N123" s="437"/>
      <c r="O123" s="432"/>
      <c r="P123" s="551"/>
    </row>
    <row r="124" spans="2:16" ht="17.25" hidden="1" customHeight="1" thickBot="1" x14ac:dyDescent="0.35">
      <c r="B124" s="476"/>
      <c r="C124" s="517"/>
      <c r="D124" s="494"/>
      <c r="E124" s="327"/>
      <c r="F124" s="321"/>
      <c r="G124" s="105">
        <v>4</v>
      </c>
      <c r="H124" s="105"/>
      <c r="I124" s="315"/>
      <c r="J124" s="321"/>
      <c r="K124" s="395"/>
      <c r="L124" s="428"/>
      <c r="M124" s="436"/>
      <c r="N124" s="437"/>
      <c r="O124" s="432"/>
      <c r="P124" s="551"/>
    </row>
    <row r="125" spans="2:16" ht="17.25" hidden="1" customHeight="1" thickBot="1" x14ac:dyDescent="0.35">
      <c r="B125" s="476"/>
      <c r="C125" s="517"/>
      <c r="D125" s="494"/>
      <c r="E125" s="327"/>
      <c r="F125" s="321"/>
      <c r="G125" s="105">
        <v>5</v>
      </c>
      <c r="H125" s="105"/>
      <c r="I125" s="315"/>
      <c r="J125" s="321"/>
      <c r="K125" s="395"/>
      <c r="L125" s="428"/>
      <c r="M125" s="436"/>
      <c r="N125" s="437"/>
      <c r="O125" s="432"/>
      <c r="P125" s="551"/>
    </row>
    <row r="126" spans="2:16" ht="17.25" hidden="1" customHeight="1" thickBot="1" x14ac:dyDescent="0.35">
      <c r="B126" s="476"/>
      <c r="C126" s="517"/>
      <c r="D126" s="494"/>
      <c r="E126" s="327"/>
      <c r="F126" s="321"/>
      <c r="G126" s="105">
        <v>6</v>
      </c>
      <c r="H126" s="105"/>
      <c r="I126" s="315"/>
      <c r="J126" s="321"/>
      <c r="K126" s="395"/>
      <c r="L126" s="428"/>
      <c r="M126" s="436"/>
      <c r="N126" s="437"/>
      <c r="O126" s="432"/>
      <c r="P126" s="551"/>
    </row>
    <row r="127" spans="2:16" ht="17.25" hidden="1" customHeight="1" thickBot="1" x14ac:dyDescent="0.35">
      <c r="B127" s="476"/>
      <c r="C127" s="517"/>
      <c r="D127" s="494"/>
      <c r="E127" s="327"/>
      <c r="F127" s="321"/>
      <c r="G127" s="105">
        <v>7</v>
      </c>
      <c r="H127" s="105"/>
      <c r="I127" s="315"/>
      <c r="J127" s="321"/>
      <c r="K127" s="395"/>
      <c r="L127" s="428"/>
      <c r="M127" s="436"/>
      <c r="N127" s="437"/>
      <c r="O127" s="432"/>
      <c r="P127" s="551"/>
    </row>
    <row r="128" spans="2:16" ht="42.75" hidden="1" customHeight="1" thickBot="1" x14ac:dyDescent="0.35">
      <c r="B128" s="477"/>
      <c r="C128" s="518"/>
      <c r="D128" s="495"/>
      <c r="E128" s="328"/>
      <c r="F128" s="322"/>
      <c r="G128" s="106">
        <v>8</v>
      </c>
      <c r="H128" s="106"/>
      <c r="I128" s="316"/>
      <c r="J128" s="322"/>
      <c r="K128" s="396"/>
      <c r="L128" s="428"/>
      <c r="M128" s="436"/>
      <c r="N128" s="437"/>
      <c r="O128" s="432"/>
      <c r="P128" s="551"/>
    </row>
    <row r="129" spans="2:16" ht="77.25" customHeight="1" x14ac:dyDescent="0.3">
      <c r="B129" s="475" t="str">
        <f>+LEFT(C129,3)</f>
        <v>9.2</v>
      </c>
      <c r="C129" s="516" t="s">
        <v>180</v>
      </c>
      <c r="D129" s="493" t="s">
        <v>181</v>
      </c>
      <c r="E129" s="326" t="s">
        <v>659</v>
      </c>
      <c r="F129" s="320">
        <v>3</v>
      </c>
      <c r="G129" s="107">
        <v>1</v>
      </c>
      <c r="H129" s="146" t="s">
        <v>450</v>
      </c>
      <c r="I129" s="314" t="s">
        <v>660</v>
      </c>
      <c r="J129" s="320">
        <v>3</v>
      </c>
      <c r="K129" s="394" t="str">
        <f t="shared" si="12"/>
        <v>Mantenimiento del control</v>
      </c>
      <c r="L129" s="428">
        <f t="shared" si="13"/>
        <v>140</v>
      </c>
      <c r="M129" s="436">
        <v>3.0125000000000002</v>
      </c>
      <c r="N129" s="437">
        <f t="shared" si="14"/>
        <v>143.01249999999999</v>
      </c>
      <c r="O129" s="432"/>
      <c r="P129" s="551"/>
    </row>
    <row r="130" spans="2:16" ht="9" customHeight="1" x14ac:dyDescent="0.3">
      <c r="B130" s="476"/>
      <c r="C130" s="517"/>
      <c r="D130" s="494"/>
      <c r="E130" s="327"/>
      <c r="F130" s="321"/>
      <c r="G130" s="105">
        <v>2</v>
      </c>
      <c r="H130" s="126"/>
      <c r="I130" s="315"/>
      <c r="J130" s="321"/>
      <c r="K130" s="395"/>
      <c r="L130" s="428"/>
      <c r="M130" s="436"/>
      <c r="N130" s="437"/>
      <c r="O130" s="432"/>
      <c r="P130" s="551"/>
    </row>
    <row r="131" spans="2:16" ht="0.75" customHeight="1" thickBot="1" x14ac:dyDescent="0.35">
      <c r="B131" s="476"/>
      <c r="C131" s="517"/>
      <c r="D131" s="494"/>
      <c r="E131" s="327"/>
      <c r="F131" s="321"/>
      <c r="G131" s="105">
        <v>3</v>
      </c>
      <c r="H131" s="105"/>
      <c r="I131" s="315"/>
      <c r="J131" s="321"/>
      <c r="K131" s="395"/>
      <c r="L131" s="428"/>
      <c r="M131" s="436"/>
      <c r="N131" s="437"/>
      <c r="O131" s="432"/>
      <c r="P131" s="551"/>
    </row>
    <row r="132" spans="2:16" ht="22.5" hidden="1" customHeight="1" thickBot="1" x14ac:dyDescent="0.35">
      <c r="B132" s="476"/>
      <c r="C132" s="517"/>
      <c r="D132" s="494"/>
      <c r="E132" s="327"/>
      <c r="F132" s="321"/>
      <c r="G132" s="105">
        <v>4</v>
      </c>
      <c r="H132" s="105"/>
      <c r="I132" s="315"/>
      <c r="J132" s="321"/>
      <c r="K132" s="395"/>
      <c r="L132" s="428"/>
      <c r="M132" s="436"/>
      <c r="N132" s="437"/>
      <c r="O132" s="432"/>
      <c r="P132" s="551"/>
    </row>
    <row r="133" spans="2:16" ht="22.5" hidden="1" customHeight="1" thickBot="1" x14ac:dyDescent="0.35">
      <c r="B133" s="476"/>
      <c r="C133" s="517"/>
      <c r="D133" s="494"/>
      <c r="E133" s="327"/>
      <c r="F133" s="321"/>
      <c r="G133" s="105">
        <v>5</v>
      </c>
      <c r="H133" s="105"/>
      <c r="I133" s="315"/>
      <c r="J133" s="321"/>
      <c r="K133" s="395"/>
      <c r="L133" s="428"/>
      <c r="M133" s="436"/>
      <c r="N133" s="437"/>
      <c r="O133" s="432"/>
      <c r="P133" s="551"/>
    </row>
    <row r="134" spans="2:16" ht="22.5" hidden="1" customHeight="1" thickBot="1" x14ac:dyDescent="0.35">
      <c r="B134" s="476"/>
      <c r="C134" s="517"/>
      <c r="D134" s="494"/>
      <c r="E134" s="327"/>
      <c r="F134" s="321"/>
      <c r="G134" s="105">
        <v>6</v>
      </c>
      <c r="H134" s="105"/>
      <c r="I134" s="315"/>
      <c r="J134" s="321"/>
      <c r="K134" s="395"/>
      <c r="L134" s="428"/>
      <c r="M134" s="436"/>
      <c r="N134" s="437"/>
      <c r="O134" s="432"/>
      <c r="P134" s="551"/>
    </row>
    <row r="135" spans="2:16" ht="22.5" hidden="1" customHeight="1" thickBot="1" x14ac:dyDescent="0.35">
      <c r="B135" s="476"/>
      <c r="C135" s="517"/>
      <c r="D135" s="494"/>
      <c r="E135" s="327"/>
      <c r="F135" s="321"/>
      <c r="G135" s="105">
        <v>7</v>
      </c>
      <c r="H135" s="105"/>
      <c r="I135" s="315"/>
      <c r="J135" s="321"/>
      <c r="K135" s="395"/>
      <c r="L135" s="428"/>
      <c r="M135" s="436"/>
      <c r="N135" s="437"/>
      <c r="O135" s="432"/>
      <c r="P135" s="551"/>
    </row>
    <row r="136" spans="2:16" ht="22.5" hidden="1" customHeight="1" thickBot="1" x14ac:dyDescent="0.35">
      <c r="B136" s="477"/>
      <c r="C136" s="518"/>
      <c r="D136" s="495"/>
      <c r="E136" s="328"/>
      <c r="F136" s="322"/>
      <c r="G136" s="106">
        <v>8</v>
      </c>
      <c r="H136" s="106"/>
      <c r="I136" s="316"/>
      <c r="J136" s="322"/>
      <c r="K136" s="396"/>
      <c r="L136" s="428"/>
      <c r="M136" s="436"/>
      <c r="N136" s="437"/>
      <c r="O136" s="432"/>
      <c r="P136" s="551"/>
    </row>
    <row r="137" spans="2:16" ht="88.5" customHeight="1" x14ac:dyDescent="0.3">
      <c r="B137" s="475" t="str">
        <f>+LEFT(C137,3)</f>
        <v>9.3</v>
      </c>
      <c r="C137" s="516" t="s">
        <v>182</v>
      </c>
      <c r="D137" s="519" t="s">
        <v>174</v>
      </c>
      <c r="E137" s="326" t="s">
        <v>451</v>
      </c>
      <c r="F137" s="320">
        <v>3</v>
      </c>
      <c r="G137" s="107">
        <v>1</v>
      </c>
      <c r="H137" s="146" t="s">
        <v>496</v>
      </c>
      <c r="I137" s="314" t="s">
        <v>661</v>
      </c>
      <c r="J137" s="320">
        <v>3</v>
      </c>
      <c r="K137" s="394" t="str">
        <f t="shared" si="12"/>
        <v>Mantenimiento del control</v>
      </c>
      <c r="L137" s="428">
        <f t="shared" si="13"/>
        <v>140</v>
      </c>
      <c r="M137" s="436">
        <v>3.1236000000000002</v>
      </c>
      <c r="N137" s="437">
        <f t="shared" si="14"/>
        <v>143.12360000000001</v>
      </c>
      <c r="O137" s="432"/>
      <c r="P137" s="551"/>
    </row>
    <row r="138" spans="2:16" ht="6" customHeight="1" x14ac:dyDescent="0.3">
      <c r="B138" s="476"/>
      <c r="C138" s="517"/>
      <c r="D138" s="494"/>
      <c r="E138" s="327"/>
      <c r="F138" s="321"/>
      <c r="G138" s="105">
        <v>2</v>
      </c>
      <c r="H138" s="105"/>
      <c r="I138" s="315"/>
      <c r="J138" s="321"/>
      <c r="K138" s="395"/>
      <c r="L138" s="428"/>
      <c r="M138" s="436"/>
      <c r="N138" s="437"/>
      <c r="O138" s="432"/>
      <c r="P138" s="551"/>
    </row>
    <row r="139" spans="2:16" ht="0.75" customHeight="1" thickBot="1" x14ac:dyDescent="0.35">
      <c r="B139" s="476"/>
      <c r="C139" s="517"/>
      <c r="D139" s="494"/>
      <c r="E139" s="327"/>
      <c r="F139" s="321"/>
      <c r="G139" s="105">
        <v>3</v>
      </c>
      <c r="H139" s="105"/>
      <c r="I139" s="315"/>
      <c r="J139" s="321"/>
      <c r="K139" s="395"/>
      <c r="L139" s="428"/>
      <c r="M139" s="436"/>
      <c r="N139" s="437"/>
      <c r="O139" s="432"/>
      <c r="P139" s="551"/>
    </row>
    <row r="140" spans="2:16" ht="22.5" hidden="1" customHeight="1" thickBot="1" x14ac:dyDescent="0.35">
      <c r="B140" s="476"/>
      <c r="C140" s="517"/>
      <c r="D140" s="494"/>
      <c r="E140" s="327"/>
      <c r="F140" s="321"/>
      <c r="G140" s="105">
        <v>4</v>
      </c>
      <c r="H140" s="105"/>
      <c r="I140" s="315"/>
      <c r="J140" s="321"/>
      <c r="K140" s="395"/>
      <c r="L140" s="428"/>
      <c r="M140" s="436"/>
      <c r="N140" s="437"/>
      <c r="O140" s="432"/>
      <c r="P140" s="551"/>
    </row>
    <row r="141" spans="2:16" ht="22.5" hidden="1" customHeight="1" thickBot="1" x14ac:dyDescent="0.35">
      <c r="B141" s="476"/>
      <c r="C141" s="517"/>
      <c r="D141" s="494"/>
      <c r="E141" s="327"/>
      <c r="F141" s="321"/>
      <c r="G141" s="105">
        <v>5</v>
      </c>
      <c r="H141" s="105"/>
      <c r="I141" s="315"/>
      <c r="J141" s="321"/>
      <c r="K141" s="395"/>
      <c r="L141" s="428"/>
      <c r="M141" s="436"/>
      <c r="N141" s="437"/>
      <c r="O141" s="432"/>
      <c r="P141" s="551"/>
    </row>
    <row r="142" spans="2:16" ht="22.5" hidden="1" customHeight="1" thickBot="1" x14ac:dyDescent="0.35">
      <c r="B142" s="476"/>
      <c r="C142" s="517"/>
      <c r="D142" s="494"/>
      <c r="E142" s="327"/>
      <c r="F142" s="321"/>
      <c r="G142" s="105">
        <v>6</v>
      </c>
      <c r="H142" s="105"/>
      <c r="I142" s="315"/>
      <c r="J142" s="321"/>
      <c r="K142" s="395"/>
      <c r="L142" s="428"/>
      <c r="M142" s="436"/>
      <c r="N142" s="437"/>
      <c r="O142" s="432"/>
      <c r="P142" s="551"/>
    </row>
    <row r="143" spans="2:16" ht="22.5" hidden="1" customHeight="1" thickBot="1" x14ac:dyDescent="0.35">
      <c r="B143" s="476"/>
      <c r="C143" s="517"/>
      <c r="D143" s="494"/>
      <c r="E143" s="327"/>
      <c r="F143" s="321"/>
      <c r="G143" s="105">
        <v>7</v>
      </c>
      <c r="H143" s="105"/>
      <c r="I143" s="315"/>
      <c r="J143" s="321"/>
      <c r="K143" s="395"/>
      <c r="L143" s="428"/>
      <c r="M143" s="436"/>
      <c r="N143" s="437"/>
      <c r="O143" s="432"/>
      <c r="P143" s="551"/>
    </row>
    <row r="144" spans="2:16" ht="22.5" hidden="1" customHeight="1" thickBot="1" x14ac:dyDescent="0.35">
      <c r="B144" s="477"/>
      <c r="C144" s="518"/>
      <c r="D144" s="495"/>
      <c r="E144" s="328"/>
      <c r="F144" s="322"/>
      <c r="G144" s="106">
        <v>8</v>
      </c>
      <c r="H144" s="106"/>
      <c r="I144" s="316"/>
      <c r="J144" s="322"/>
      <c r="K144" s="396"/>
      <c r="L144" s="428"/>
      <c r="M144" s="436"/>
      <c r="N144" s="437"/>
      <c r="O144" s="432"/>
      <c r="P144" s="551"/>
    </row>
    <row r="145" spans="2:16" ht="89.25" customHeight="1" x14ac:dyDescent="0.3">
      <c r="B145" s="475" t="str">
        <f>+LEFT(C145,3)</f>
        <v>9.4</v>
      </c>
      <c r="C145" s="516" t="s">
        <v>183</v>
      </c>
      <c r="D145" s="519" t="s">
        <v>181</v>
      </c>
      <c r="E145" s="326" t="s">
        <v>662</v>
      </c>
      <c r="F145" s="320">
        <v>3</v>
      </c>
      <c r="G145" s="107">
        <v>1</v>
      </c>
      <c r="H145" s="146" t="s">
        <v>663</v>
      </c>
      <c r="I145" s="314" t="s">
        <v>664</v>
      </c>
      <c r="J145" s="320">
        <v>3</v>
      </c>
      <c r="K145" s="394" t="str">
        <f t="shared" si="12"/>
        <v>Mantenimiento del control</v>
      </c>
      <c r="L145" s="428">
        <f t="shared" si="13"/>
        <v>140</v>
      </c>
      <c r="M145" s="436">
        <v>3.2456</v>
      </c>
      <c r="N145" s="437">
        <f t="shared" si="14"/>
        <v>143.2456</v>
      </c>
      <c r="O145" s="432"/>
      <c r="P145" s="551"/>
    </row>
    <row r="146" spans="2:16" ht="1.5" customHeight="1" thickBot="1" x14ac:dyDescent="0.35">
      <c r="B146" s="476"/>
      <c r="C146" s="517"/>
      <c r="D146" s="494"/>
      <c r="E146" s="327"/>
      <c r="F146" s="321"/>
      <c r="G146" s="105">
        <v>2</v>
      </c>
      <c r="H146" s="105"/>
      <c r="I146" s="315"/>
      <c r="J146" s="321"/>
      <c r="K146" s="395"/>
      <c r="L146" s="428"/>
      <c r="M146" s="436"/>
      <c r="N146" s="437"/>
      <c r="O146" s="432"/>
      <c r="P146" s="551"/>
    </row>
    <row r="147" spans="2:16" ht="22.5" hidden="1" customHeight="1" thickBot="1" x14ac:dyDescent="0.35">
      <c r="B147" s="476"/>
      <c r="C147" s="517"/>
      <c r="D147" s="494"/>
      <c r="E147" s="327"/>
      <c r="F147" s="321"/>
      <c r="G147" s="105">
        <v>3</v>
      </c>
      <c r="H147" s="105"/>
      <c r="I147" s="315"/>
      <c r="J147" s="321"/>
      <c r="K147" s="395"/>
      <c r="L147" s="428"/>
      <c r="M147" s="436"/>
      <c r="N147" s="437"/>
      <c r="O147" s="432"/>
      <c r="P147" s="551"/>
    </row>
    <row r="148" spans="2:16" ht="22.5" hidden="1" customHeight="1" thickBot="1" x14ac:dyDescent="0.35">
      <c r="B148" s="476"/>
      <c r="C148" s="517"/>
      <c r="D148" s="494"/>
      <c r="E148" s="327"/>
      <c r="F148" s="321"/>
      <c r="G148" s="105">
        <v>4</v>
      </c>
      <c r="H148" s="105"/>
      <c r="I148" s="315"/>
      <c r="J148" s="321"/>
      <c r="K148" s="395"/>
      <c r="L148" s="428"/>
      <c r="M148" s="436"/>
      <c r="N148" s="437"/>
      <c r="O148" s="432"/>
      <c r="P148" s="551"/>
    </row>
    <row r="149" spans="2:16" ht="22.5" hidden="1" customHeight="1" thickBot="1" x14ac:dyDescent="0.35">
      <c r="B149" s="476"/>
      <c r="C149" s="517"/>
      <c r="D149" s="494"/>
      <c r="E149" s="327"/>
      <c r="F149" s="321"/>
      <c r="G149" s="105">
        <v>5</v>
      </c>
      <c r="H149" s="105"/>
      <c r="I149" s="315"/>
      <c r="J149" s="321"/>
      <c r="K149" s="395"/>
      <c r="L149" s="428"/>
      <c r="M149" s="436"/>
      <c r="N149" s="437"/>
      <c r="O149" s="432"/>
      <c r="P149" s="551"/>
    </row>
    <row r="150" spans="2:16" ht="22.5" hidden="1" customHeight="1" thickBot="1" x14ac:dyDescent="0.35">
      <c r="B150" s="476"/>
      <c r="C150" s="517"/>
      <c r="D150" s="494"/>
      <c r="E150" s="327"/>
      <c r="F150" s="321"/>
      <c r="G150" s="105">
        <v>6</v>
      </c>
      <c r="H150" s="105"/>
      <c r="I150" s="315"/>
      <c r="J150" s="321"/>
      <c r="K150" s="395"/>
      <c r="L150" s="428"/>
      <c r="M150" s="436"/>
      <c r="N150" s="437"/>
      <c r="O150" s="432"/>
      <c r="P150" s="551"/>
    </row>
    <row r="151" spans="2:16" ht="22.5" hidden="1" customHeight="1" thickBot="1" x14ac:dyDescent="0.35">
      <c r="B151" s="476"/>
      <c r="C151" s="517"/>
      <c r="D151" s="494"/>
      <c r="E151" s="327"/>
      <c r="F151" s="321"/>
      <c r="G151" s="105">
        <v>7</v>
      </c>
      <c r="H151" s="105"/>
      <c r="I151" s="315"/>
      <c r="J151" s="321"/>
      <c r="K151" s="395"/>
      <c r="L151" s="428"/>
      <c r="M151" s="436"/>
      <c r="N151" s="437"/>
      <c r="O151" s="432"/>
      <c r="P151" s="551"/>
    </row>
    <row r="152" spans="2:16" ht="22.5" hidden="1" customHeight="1" thickBot="1" x14ac:dyDescent="0.35">
      <c r="B152" s="477"/>
      <c r="C152" s="518"/>
      <c r="D152" s="495"/>
      <c r="E152" s="328"/>
      <c r="F152" s="322"/>
      <c r="G152" s="106">
        <v>8</v>
      </c>
      <c r="H152" s="106"/>
      <c r="I152" s="316"/>
      <c r="J152" s="322"/>
      <c r="K152" s="396"/>
      <c r="L152" s="428"/>
      <c r="M152" s="436"/>
      <c r="N152" s="437"/>
      <c r="O152" s="432"/>
      <c r="P152" s="551"/>
    </row>
    <row r="153" spans="2:16" s="132" customFormat="1" ht="91.5" customHeight="1" x14ac:dyDescent="0.3">
      <c r="B153" s="475" t="str">
        <f>+LEFT(C153,3)</f>
        <v>9.5</v>
      </c>
      <c r="C153" s="516" t="s">
        <v>184</v>
      </c>
      <c r="D153" s="519" t="s">
        <v>185</v>
      </c>
      <c r="E153" s="326" t="s">
        <v>667</v>
      </c>
      <c r="F153" s="320">
        <v>3</v>
      </c>
      <c r="G153" s="131">
        <v>1</v>
      </c>
      <c r="H153" s="164" t="s">
        <v>665</v>
      </c>
      <c r="I153" s="314" t="s">
        <v>666</v>
      </c>
      <c r="J153" s="320">
        <v>3</v>
      </c>
      <c r="K153" s="394" t="str">
        <f t="shared" si="12"/>
        <v>Mantenimiento del control</v>
      </c>
      <c r="L153" s="428">
        <f t="shared" si="13"/>
        <v>140</v>
      </c>
      <c r="M153" s="436">
        <v>3.3654000000000002</v>
      </c>
      <c r="N153" s="437">
        <f t="shared" si="14"/>
        <v>143.36539999999999</v>
      </c>
      <c r="O153" s="432"/>
      <c r="P153" s="551"/>
    </row>
    <row r="154" spans="2:16" ht="1.5" hidden="1" customHeight="1" x14ac:dyDescent="0.3">
      <c r="B154" s="476"/>
      <c r="C154" s="517"/>
      <c r="D154" s="494"/>
      <c r="E154" s="327"/>
      <c r="F154" s="321"/>
      <c r="G154" s="104">
        <v>2</v>
      </c>
      <c r="H154" s="104"/>
      <c r="I154" s="315"/>
      <c r="J154" s="321"/>
      <c r="K154" s="395"/>
      <c r="L154" s="428"/>
      <c r="M154" s="436"/>
      <c r="N154" s="437"/>
      <c r="O154" s="432"/>
      <c r="P154" s="551"/>
    </row>
    <row r="155" spans="2:16" ht="17.25" hidden="1" customHeight="1" x14ac:dyDescent="0.3">
      <c r="B155" s="476"/>
      <c r="C155" s="517"/>
      <c r="D155" s="494"/>
      <c r="E155" s="327"/>
      <c r="F155" s="321"/>
      <c r="G155" s="105">
        <v>3</v>
      </c>
      <c r="H155" s="105"/>
      <c r="I155" s="315"/>
      <c r="J155" s="321"/>
      <c r="K155" s="395"/>
      <c r="L155" s="428"/>
      <c r="M155" s="436"/>
      <c r="N155" s="437"/>
      <c r="O155" s="432"/>
      <c r="P155" s="551"/>
    </row>
    <row r="156" spans="2:16" ht="15.75" hidden="1" customHeight="1" x14ac:dyDescent="0.3">
      <c r="B156" s="476"/>
      <c r="C156" s="517"/>
      <c r="D156" s="494"/>
      <c r="E156" s="327"/>
      <c r="F156" s="321"/>
      <c r="G156" s="105">
        <v>4</v>
      </c>
      <c r="H156" s="105"/>
      <c r="I156" s="315"/>
      <c r="J156" s="321"/>
      <c r="K156" s="395"/>
      <c r="L156" s="428"/>
      <c r="M156" s="436"/>
      <c r="N156" s="437"/>
      <c r="O156" s="432"/>
      <c r="P156" s="551"/>
    </row>
    <row r="157" spans="2:16" ht="10.5" hidden="1" customHeight="1" x14ac:dyDescent="0.3">
      <c r="B157" s="476"/>
      <c r="C157" s="517"/>
      <c r="D157" s="494"/>
      <c r="E157" s="327"/>
      <c r="F157" s="321"/>
      <c r="G157" s="105">
        <v>5</v>
      </c>
      <c r="H157" s="105"/>
      <c r="I157" s="315"/>
      <c r="J157" s="321"/>
      <c r="K157" s="395"/>
      <c r="L157" s="428"/>
      <c r="M157" s="436"/>
      <c r="N157" s="437"/>
      <c r="O157" s="432"/>
      <c r="P157" s="551"/>
    </row>
    <row r="158" spans="2:16" ht="15.75" hidden="1" customHeight="1" x14ac:dyDescent="0.3">
      <c r="B158" s="476"/>
      <c r="C158" s="517"/>
      <c r="D158" s="494"/>
      <c r="E158" s="327"/>
      <c r="F158" s="321"/>
      <c r="G158" s="105">
        <v>6</v>
      </c>
      <c r="H158" s="105"/>
      <c r="I158" s="315"/>
      <c r="J158" s="321"/>
      <c r="K158" s="395"/>
      <c r="L158" s="428"/>
      <c r="M158" s="436"/>
      <c r="N158" s="437"/>
      <c r="O158" s="432"/>
      <c r="P158" s="551"/>
    </row>
    <row r="159" spans="2:16" ht="16.5" hidden="1" customHeight="1" x14ac:dyDescent="0.3">
      <c r="B159" s="476"/>
      <c r="C159" s="517"/>
      <c r="D159" s="494"/>
      <c r="E159" s="327"/>
      <c r="F159" s="321"/>
      <c r="G159" s="105">
        <v>7</v>
      </c>
      <c r="H159" s="105"/>
      <c r="I159" s="315"/>
      <c r="J159" s="321"/>
      <c r="K159" s="395"/>
      <c r="L159" s="428"/>
      <c r="M159" s="436"/>
      <c r="N159" s="437"/>
      <c r="O159" s="432"/>
      <c r="P159" s="551"/>
    </row>
    <row r="160" spans="2:16" ht="21.75" customHeight="1" thickBot="1" x14ac:dyDescent="0.35">
      <c r="B160" s="477"/>
      <c r="C160" s="518"/>
      <c r="D160" s="495"/>
      <c r="E160" s="328"/>
      <c r="F160" s="322"/>
      <c r="G160" s="106">
        <v>8</v>
      </c>
      <c r="H160" s="106"/>
      <c r="I160" s="316"/>
      <c r="J160" s="322"/>
      <c r="K160" s="396"/>
      <c r="L160" s="428"/>
      <c r="M160" s="436"/>
      <c r="N160" s="437"/>
      <c r="O160" s="432"/>
      <c r="P160" s="551"/>
    </row>
  </sheetData>
  <sheetProtection password="D72A" sheet="1" objects="1" scenarios="1" formatCells="0" formatColumns="0" formatRows="0"/>
  <mergeCells count="286">
    <mergeCell ref="I137:I144"/>
    <mergeCell ref="I145:I152"/>
    <mergeCell ref="I153:I160"/>
    <mergeCell ref="H41:H42"/>
    <mergeCell ref="H84:H85"/>
    <mergeCell ref="H119:H120"/>
    <mergeCell ref="I51:I58"/>
    <mergeCell ref="I59:I66"/>
    <mergeCell ref="I67:I74"/>
    <mergeCell ref="I75:I82"/>
    <mergeCell ref="I86:I93"/>
    <mergeCell ref="I94:I101"/>
    <mergeCell ref="I102:I109"/>
    <mergeCell ref="I110:I117"/>
    <mergeCell ref="I121:I128"/>
    <mergeCell ref="P137:P144"/>
    <mergeCell ref="P145:P152"/>
    <mergeCell ref="P153:P160"/>
    <mergeCell ref="P75:P82"/>
    <mergeCell ref="P83:P85"/>
    <mergeCell ref="P86:P93"/>
    <mergeCell ref="P94:P101"/>
    <mergeCell ref="P102:P109"/>
    <mergeCell ref="P110:P117"/>
    <mergeCell ref="P118:P120"/>
    <mergeCell ref="P121:P128"/>
    <mergeCell ref="P129:P136"/>
    <mergeCell ref="P13:P15"/>
    <mergeCell ref="P16:P23"/>
    <mergeCell ref="P24:P31"/>
    <mergeCell ref="P32:P39"/>
    <mergeCell ref="P40:P42"/>
    <mergeCell ref="P43:P50"/>
    <mergeCell ref="P51:P58"/>
    <mergeCell ref="P59:P66"/>
    <mergeCell ref="P67:P74"/>
    <mergeCell ref="M137:M144"/>
    <mergeCell ref="M145:M152"/>
    <mergeCell ref="M153:M160"/>
    <mergeCell ref="O13:O15"/>
    <mergeCell ref="N16:N23"/>
    <mergeCell ref="O24:O31"/>
    <mergeCell ref="O32:O39"/>
    <mergeCell ref="O40:O42"/>
    <mergeCell ref="O43:O50"/>
    <mergeCell ref="O51:O58"/>
    <mergeCell ref="O59:O66"/>
    <mergeCell ref="O67:O74"/>
    <mergeCell ref="O75:O82"/>
    <mergeCell ref="O83:O85"/>
    <mergeCell ref="O86:O93"/>
    <mergeCell ref="O94:O101"/>
    <mergeCell ref="O102:O109"/>
    <mergeCell ref="O110:O117"/>
    <mergeCell ref="O118:O120"/>
    <mergeCell ref="O121:O128"/>
    <mergeCell ref="O129:O136"/>
    <mergeCell ref="O137:O144"/>
    <mergeCell ref="O145:O152"/>
    <mergeCell ref="O153:O160"/>
    <mergeCell ref="M75:M82"/>
    <mergeCell ref="M83:M85"/>
    <mergeCell ref="M86:M93"/>
    <mergeCell ref="M94:M101"/>
    <mergeCell ref="M102:M109"/>
    <mergeCell ref="M110:M117"/>
    <mergeCell ref="M118:M120"/>
    <mergeCell ref="M121:M128"/>
    <mergeCell ref="M129:M136"/>
    <mergeCell ref="M13:M15"/>
    <mergeCell ref="M16:M23"/>
    <mergeCell ref="M24:M31"/>
    <mergeCell ref="M32:M39"/>
    <mergeCell ref="M40:M42"/>
    <mergeCell ref="M43:M50"/>
    <mergeCell ref="M51:M58"/>
    <mergeCell ref="M59:M66"/>
    <mergeCell ref="M67:M74"/>
    <mergeCell ref="L13:L15"/>
    <mergeCell ref="L16:L23"/>
    <mergeCell ref="L24:L31"/>
    <mergeCell ref="L32:L39"/>
    <mergeCell ref="L40:L42"/>
    <mergeCell ref="L43:L50"/>
    <mergeCell ref="L51:L58"/>
    <mergeCell ref="L59:L66"/>
    <mergeCell ref="L67:L74"/>
    <mergeCell ref="L75:L82"/>
    <mergeCell ref="L83:L85"/>
    <mergeCell ref="L86:L93"/>
    <mergeCell ref="L94:L101"/>
    <mergeCell ref="L102:L109"/>
    <mergeCell ref="L110:L117"/>
    <mergeCell ref="L118:L120"/>
    <mergeCell ref="L121:L128"/>
    <mergeCell ref="L129:L136"/>
    <mergeCell ref="L137:L144"/>
    <mergeCell ref="L145:L152"/>
    <mergeCell ref="L153:L160"/>
    <mergeCell ref="J137:J144"/>
    <mergeCell ref="C94:C101"/>
    <mergeCell ref="D94:D101"/>
    <mergeCell ref="E94:E101"/>
    <mergeCell ref="F94:F101"/>
    <mergeCell ref="J94:J101"/>
    <mergeCell ref="C102:C109"/>
    <mergeCell ref="D102:D109"/>
    <mergeCell ref="E102:E109"/>
    <mergeCell ref="F102:F109"/>
    <mergeCell ref="J102:J109"/>
    <mergeCell ref="C121:C128"/>
    <mergeCell ref="E121:E128"/>
    <mergeCell ref="F121:F128"/>
    <mergeCell ref="F118:F120"/>
    <mergeCell ref="C145:C152"/>
    <mergeCell ref="F145:F152"/>
    <mergeCell ref="D145:D152"/>
    <mergeCell ref="E145:E152"/>
    <mergeCell ref="F153:F160"/>
    <mergeCell ref="K121:K128"/>
    <mergeCell ref="C67:C74"/>
    <mergeCell ref="D67:D74"/>
    <mergeCell ref="E67:E74"/>
    <mergeCell ref="F67:F74"/>
    <mergeCell ref="J67:J74"/>
    <mergeCell ref="E83:E85"/>
    <mergeCell ref="E118:E120"/>
    <mergeCell ref="G84:G85"/>
    <mergeCell ref="G14:G15"/>
    <mergeCell ref="C24:C31"/>
    <mergeCell ref="E24:E31"/>
    <mergeCell ref="F24:F31"/>
    <mergeCell ref="C13:C15"/>
    <mergeCell ref="C83:C85"/>
    <mergeCell ref="F83:F85"/>
    <mergeCell ref="C75:C82"/>
    <mergeCell ref="E75:E82"/>
    <mergeCell ref="F75:F82"/>
    <mergeCell ref="D75:D82"/>
    <mergeCell ref="D83:D85"/>
    <mergeCell ref="D118:D120"/>
    <mergeCell ref="C118:C120"/>
    <mergeCell ref="C32:C39"/>
    <mergeCell ref="E32:E39"/>
    <mergeCell ref="F32:F39"/>
    <mergeCell ref="D32:D39"/>
    <mergeCell ref="I41:I42"/>
    <mergeCell ref="C43:C50"/>
    <mergeCell ref="E43:E50"/>
    <mergeCell ref="G40:I40"/>
    <mergeCell ref="F40:F42"/>
    <mergeCell ref="F43:F50"/>
    <mergeCell ref="E40:E42"/>
    <mergeCell ref="I32:I39"/>
    <mergeCell ref="I43:I50"/>
    <mergeCell ref="F59:F66"/>
    <mergeCell ref="G41:G42"/>
    <mergeCell ref="C51:C58"/>
    <mergeCell ref="D40:D42"/>
    <mergeCell ref="D59:D66"/>
    <mergeCell ref="C40:C42"/>
    <mergeCell ref="C59:C66"/>
    <mergeCell ref="E59:E66"/>
    <mergeCell ref="D43:D50"/>
    <mergeCell ref="D51:D58"/>
    <mergeCell ref="E51:E58"/>
    <mergeCell ref="F51:F58"/>
    <mergeCell ref="J118:J120"/>
    <mergeCell ref="J129:J136"/>
    <mergeCell ref="J153:J160"/>
    <mergeCell ref="G119:G120"/>
    <mergeCell ref="G83:I83"/>
    <mergeCell ref="G118:I118"/>
    <mergeCell ref="C86:C93"/>
    <mergeCell ref="E86:E93"/>
    <mergeCell ref="F86:F93"/>
    <mergeCell ref="C110:C117"/>
    <mergeCell ref="E110:E117"/>
    <mergeCell ref="F110:F117"/>
    <mergeCell ref="D110:D117"/>
    <mergeCell ref="D86:D93"/>
    <mergeCell ref="C137:C144"/>
    <mergeCell ref="D137:D144"/>
    <mergeCell ref="E137:E144"/>
    <mergeCell ref="F137:F144"/>
    <mergeCell ref="D129:D136"/>
    <mergeCell ref="D121:D128"/>
    <mergeCell ref="C129:C136"/>
    <mergeCell ref="E129:E136"/>
    <mergeCell ref="F129:F136"/>
    <mergeCell ref="I129:I136"/>
    <mergeCell ref="E16:E23"/>
    <mergeCell ref="D24:D31"/>
    <mergeCell ref="E13:E15"/>
    <mergeCell ref="D13:D15"/>
    <mergeCell ref="J13:J15"/>
    <mergeCell ref="H14:H15"/>
    <mergeCell ref="I16:I23"/>
    <mergeCell ref="I24:I31"/>
    <mergeCell ref="C153:C160"/>
    <mergeCell ref="E153:E160"/>
    <mergeCell ref="D153:D160"/>
    <mergeCell ref="J32:J39"/>
    <mergeCell ref="J40:J42"/>
    <mergeCell ref="J43:J50"/>
    <mergeCell ref="J51:J58"/>
    <mergeCell ref="J59:J66"/>
    <mergeCell ref="J75:J82"/>
    <mergeCell ref="J83:J85"/>
    <mergeCell ref="J86:J93"/>
    <mergeCell ref="J145:J152"/>
    <mergeCell ref="J121:J128"/>
    <mergeCell ref="I84:I85"/>
    <mergeCell ref="I119:I120"/>
    <mergeCell ref="J110:J117"/>
    <mergeCell ref="K145:K152"/>
    <mergeCell ref="K153:K160"/>
    <mergeCell ref="C10:K10"/>
    <mergeCell ref="C11:K11"/>
    <mergeCell ref="K13:K15"/>
    <mergeCell ref="K40:K42"/>
    <mergeCell ref="K83:K85"/>
    <mergeCell ref="K118:K120"/>
    <mergeCell ref="K16:K23"/>
    <mergeCell ref="K24:K31"/>
    <mergeCell ref="K32:K39"/>
    <mergeCell ref="K43:K50"/>
    <mergeCell ref="K51:K58"/>
    <mergeCell ref="K59:K66"/>
    <mergeCell ref="K67:K74"/>
    <mergeCell ref="K75:K82"/>
    <mergeCell ref="K86:K93"/>
    <mergeCell ref="K94:K101"/>
    <mergeCell ref="K102:K109"/>
    <mergeCell ref="K110:K117"/>
    <mergeCell ref="G13:I13"/>
    <mergeCell ref="J16:J23"/>
    <mergeCell ref="J24:J31"/>
    <mergeCell ref="I14:I15"/>
    <mergeCell ref="B145:B152"/>
    <mergeCell ref="B153:B160"/>
    <mergeCell ref="B86:B93"/>
    <mergeCell ref="B94:B101"/>
    <mergeCell ref="B121:B128"/>
    <mergeCell ref="B129:B136"/>
    <mergeCell ref="B75:B82"/>
    <mergeCell ref="B83:B85"/>
    <mergeCell ref="B102:B109"/>
    <mergeCell ref="B110:B117"/>
    <mergeCell ref="B118:B120"/>
    <mergeCell ref="N13:N15"/>
    <mergeCell ref="N24:N31"/>
    <mergeCell ref="N32:N39"/>
    <mergeCell ref="N40:N42"/>
    <mergeCell ref="N43:N50"/>
    <mergeCell ref="N51:N58"/>
    <mergeCell ref="N59:N66"/>
    <mergeCell ref="N67:N74"/>
    <mergeCell ref="B137:B144"/>
    <mergeCell ref="B13:B15"/>
    <mergeCell ref="B16:B23"/>
    <mergeCell ref="B24:B31"/>
    <mergeCell ref="B32:B39"/>
    <mergeCell ref="B51:B58"/>
    <mergeCell ref="B59:B66"/>
    <mergeCell ref="B67:B74"/>
    <mergeCell ref="B40:B42"/>
    <mergeCell ref="B43:B50"/>
    <mergeCell ref="K129:K136"/>
    <mergeCell ref="K137:K144"/>
    <mergeCell ref="F13:F15"/>
    <mergeCell ref="C16:C23"/>
    <mergeCell ref="D16:D23"/>
    <mergeCell ref="F16:F23"/>
    <mergeCell ref="N137:N144"/>
    <mergeCell ref="N145:N152"/>
    <mergeCell ref="N153:N160"/>
    <mergeCell ref="N75:N82"/>
    <mergeCell ref="N83:N85"/>
    <mergeCell ref="N86:N93"/>
    <mergeCell ref="N94:N101"/>
    <mergeCell ref="N102:N109"/>
    <mergeCell ref="N110:N117"/>
    <mergeCell ref="N118:N120"/>
    <mergeCell ref="N121:N128"/>
    <mergeCell ref="N129:N136"/>
  </mergeCells>
  <dataValidations count="1">
    <dataValidation type="list" allowBlank="1" showInputMessage="1" showErrorMessage="1" sqref="F121:F160 F43:F82 J16:J39 F86:F117 J86:J117 F16:F39 J43:J82 J121:J160" xr:uid="{00000000-0002-0000-0300-000000000000}">
      <formula1>"1,2,3"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3" tint="0.39997558519241921"/>
  </sheetPr>
  <dimension ref="A1:O198"/>
  <sheetViews>
    <sheetView showGridLines="0" topLeftCell="G16" zoomScale="82" zoomScaleNormal="82" workbookViewId="0">
      <selection activeCell="H29" sqref="H29"/>
    </sheetView>
  </sheetViews>
  <sheetFormatPr baseColWidth="10" defaultColWidth="3.140625" defaultRowHeight="22.5" customHeight="1" x14ac:dyDescent="0.3"/>
  <cols>
    <col min="1" max="1" width="2.5703125" style="13" customWidth="1"/>
    <col min="2" max="2" width="4.42578125" style="13" hidden="1" customWidth="1"/>
    <col min="3" max="4" width="42.5703125" style="13" customWidth="1"/>
    <col min="5" max="5" width="104.140625" style="13" customWidth="1"/>
    <col min="6" max="6" width="7.42578125" style="13" customWidth="1"/>
    <col min="7" max="7" width="3.5703125" style="13" bestFit="1" customWidth="1"/>
    <col min="8" max="8" width="69.7109375" style="13" customWidth="1"/>
    <col min="9" max="9" width="117.5703125" style="13" customWidth="1"/>
    <col min="10" max="10" width="7.42578125" style="13" customWidth="1"/>
    <col min="11" max="11" width="26" style="13" customWidth="1"/>
    <col min="12" max="13" width="8" style="76" customWidth="1"/>
    <col min="14" max="14" width="12" style="76" customWidth="1"/>
    <col min="15" max="15" width="3.140625" style="46" customWidth="1"/>
    <col min="16" max="16363" width="3.140625" style="13" customWidth="1"/>
    <col min="16364" max="16384" width="3.140625" style="13"/>
  </cols>
  <sheetData>
    <row r="1" spans="3:11" ht="9.9499999999999993" customHeight="1" x14ac:dyDescent="0.3"/>
    <row r="2" spans="3:11" ht="9.9499999999999993" customHeight="1" x14ac:dyDescent="0.3"/>
    <row r="3" spans="3:11" ht="9.9499999999999993" customHeight="1" x14ac:dyDescent="0.3"/>
    <row r="4" spans="3:11" ht="9.9499999999999993" customHeight="1" x14ac:dyDescent="0.3"/>
    <row r="5" spans="3:11" ht="9.9499999999999993" customHeight="1" x14ac:dyDescent="0.3"/>
    <row r="6" spans="3:11" ht="9.9499999999999993" customHeight="1" x14ac:dyDescent="0.3"/>
    <row r="7" spans="3:11" ht="9.9499999999999993" customHeight="1" x14ac:dyDescent="0.3"/>
    <row r="8" spans="3:11" ht="9.9499999999999993" customHeight="1" x14ac:dyDescent="0.3"/>
    <row r="9" spans="3:11" ht="9.9499999999999993" customHeight="1" x14ac:dyDescent="0.3"/>
    <row r="10" spans="3:11" ht="9.9499999999999993" customHeight="1" x14ac:dyDescent="0.3"/>
    <row r="11" spans="3:11" ht="9.9499999999999993" customHeight="1" x14ac:dyDescent="0.3"/>
    <row r="12" spans="3:11" ht="31.5" customHeight="1" x14ac:dyDescent="0.3"/>
    <row r="13" spans="3:11" ht="24.75" customHeight="1" x14ac:dyDescent="0.3"/>
    <row r="14" spans="3:11" ht="20.25" customHeight="1" x14ac:dyDescent="0.3"/>
    <row r="15" spans="3:11" ht="20.100000000000001" customHeight="1" x14ac:dyDescent="0.3">
      <c r="C15" s="565" t="s">
        <v>186</v>
      </c>
      <c r="D15" s="565"/>
      <c r="E15" s="565"/>
      <c r="F15" s="565"/>
      <c r="G15" s="565"/>
      <c r="H15" s="565"/>
      <c r="I15" s="565"/>
      <c r="J15" s="565"/>
      <c r="K15" s="565"/>
    </row>
    <row r="16" spans="3:11" ht="37.700000000000003" customHeight="1" x14ac:dyDescent="0.3">
      <c r="C16" s="500" t="s">
        <v>187</v>
      </c>
      <c r="D16" s="500"/>
      <c r="E16" s="500"/>
      <c r="F16" s="500"/>
      <c r="G16" s="500"/>
      <c r="H16" s="500"/>
      <c r="I16" s="500"/>
      <c r="J16" s="500"/>
      <c r="K16" s="500"/>
    </row>
    <row r="17" spans="2:14" ht="9.9499999999999993" customHeight="1" thickBot="1" x14ac:dyDescent="0.35">
      <c r="C17" s="14"/>
      <c r="D17" s="14"/>
      <c r="F17" s="15"/>
    </row>
    <row r="18" spans="2:14" ht="36.75" customHeight="1" x14ac:dyDescent="0.3">
      <c r="B18" s="560" t="s">
        <v>111</v>
      </c>
      <c r="C18" s="585" t="s">
        <v>188</v>
      </c>
      <c r="D18" s="588" t="s">
        <v>8</v>
      </c>
      <c r="E18" s="588" t="s">
        <v>189</v>
      </c>
      <c r="F18" s="581" t="s">
        <v>156</v>
      </c>
      <c r="G18" s="591" t="s">
        <v>113</v>
      </c>
      <c r="H18" s="591"/>
      <c r="I18" s="591"/>
      <c r="J18" s="581" t="s">
        <v>190</v>
      </c>
      <c r="K18" s="568" t="s">
        <v>124</v>
      </c>
      <c r="L18" s="547"/>
      <c r="M18" s="547"/>
      <c r="N18" s="547"/>
    </row>
    <row r="19" spans="2:14" ht="29.25" customHeight="1" x14ac:dyDescent="0.3">
      <c r="B19" s="561"/>
      <c r="C19" s="586"/>
      <c r="D19" s="589"/>
      <c r="E19" s="589"/>
      <c r="F19" s="582"/>
      <c r="G19" s="579" t="s">
        <v>13</v>
      </c>
      <c r="H19" s="589" t="s">
        <v>15</v>
      </c>
      <c r="I19" s="589" t="s">
        <v>17</v>
      </c>
      <c r="J19" s="582"/>
      <c r="K19" s="569"/>
      <c r="L19" s="547"/>
      <c r="M19" s="547"/>
      <c r="N19" s="547"/>
    </row>
    <row r="20" spans="2:14" ht="63.75" customHeight="1" thickBot="1" x14ac:dyDescent="0.35">
      <c r="B20" s="562"/>
      <c r="C20" s="587"/>
      <c r="D20" s="590"/>
      <c r="E20" s="590"/>
      <c r="F20" s="583"/>
      <c r="G20" s="580"/>
      <c r="H20" s="580"/>
      <c r="I20" s="580"/>
      <c r="J20" s="583"/>
      <c r="K20" s="570"/>
      <c r="L20" s="547"/>
      <c r="M20" s="547"/>
      <c r="N20" s="547"/>
    </row>
    <row r="21" spans="2:14" ht="111.75" customHeight="1" thickBot="1" x14ac:dyDescent="0.35">
      <c r="B21" s="305" t="str">
        <f>+LEFT(C21,4)</f>
        <v>10.1</v>
      </c>
      <c r="C21" s="575" t="s">
        <v>191</v>
      </c>
      <c r="D21" s="330" t="s">
        <v>181</v>
      </c>
      <c r="E21" s="335" t="s">
        <v>668</v>
      </c>
      <c r="F21" s="578">
        <v>3</v>
      </c>
      <c r="G21" s="213">
        <v>1</v>
      </c>
      <c r="H21" s="163" t="s">
        <v>669</v>
      </c>
      <c r="I21" s="315" t="s">
        <v>535</v>
      </c>
      <c r="J21" s="584">
        <v>3</v>
      </c>
      <c r="K21" s="571" t="str">
        <f t="shared" ref="K21" si="0">+IF(OR(ISBLANK(F21),ISBLANK(J21)),"",IF(OR(AND(F21=1,J21=1),AND(F21=1,J21=2),AND(F21=1,J21=3)),"Deficiencia de control mayor (diseño y ejecución)",IF(OR(AND(F21=2,J21=2),AND(F21=3,J21=1),AND(F21=3,J21=2),AND(F21=2,J21=1)),"Deficiencia de control (diseño o ejecución)",IF(AND(F21=2,J21=3),"Oportunidad de mejora","Mantenimiento del control"))))</f>
        <v>Mantenimiento del control</v>
      </c>
      <c r="L21" s="298">
        <f>+IF(K21="",152,IF(K21="Deficiencia de control mayor (diseño y ejecución)",160,IF(K21="Deficiencia de control (diseño o ejecución)",180,IF(K21="Oportunidad de mejora",200,220))))</f>
        <v>220</v>
      </c>
      <c r="M21" s="436">
        <v>3.4569000000000001</v>
      </c>
      <c r="N21" s="436">
        <f>+L21+M21</f>
        <v>223.45689999999999</v>
      </c>
    </row>
    <row r="22" spans="2:14" ht="14.25" hidden="1" customHeight="1" thickBot="1" x14ac:dyDescent="0.35">
      <c r="B22" s="306"/>
      <c r="C22" s="576"/>
      <c r="D22" s="330"/>
      <c r="E22" s="327"/>
      <c r="F22" s="321"/>
      <c r="G22" s="159">
        <v>2</v>
      </c>
      <c r="H22" s="159"/>
      <c r="I22" s="315"/>
      <c r="J22" s="392"/>
      <c r="K22" s="395"/>
      <c r="L22" s="298"/>
      <c r="M22" s="436"/>
      <c r="N22" s="436"/>
    </row>
    <row r="23" spans="2:14" ht="1.5" hidden="1" customHeight="1" thickBot="1" x14ac:dyDescent="0.35">
      <c r="B23" s="306"/>
      <c r="C23" s="576"/>
      <c r="D23" s="330"/>
      <c r="E23" s="327"/>
      <c r="F23" s="321"/>
      <c r="G23" s="159">
        <v>3</v>
      </c>
      <c r="H23" s="159"/>
      <c r="I23" s="315"/>
      <c r="J23" s="392"/>
      <c r="K23" s="395"/>
      <c r="L23" s="298"/>
      <c r="M23" s="436"/>
      <c r="N23" s="436"/>
    </row>
    <row r="24" spans="2:14" ht="39.75" hidden="1" customHeight="1" thickBot="1" x14ac:dyDescent="0.35">
      <c r="B24" s="306"/>
      <c r="C24" s="576"/>
      <c r="D24" s="330"/>
      <c r="E24" s="327"/>
      <c r="F24" s="321"/>
      <c r="G24" s="159">
        <v>4</v>
      </c>
      <c r="H24" s="159"/>
      <c r="I24" s="315"/>
      <c r="J24" s="392"/>
      <c r="K24" s="395"/>
      <c r="L24" s="298"/>
      <c r="M24" s="436"/>
      <c r="N24" s="436"/>
    </row>
    <row r="25" spans="2:14" ht="36.75" hidden="1" customHeight="1" thickBot="1" x14ac:dyDescent="0.35">
      <c r="B25" s="306"/>
      <c r="C25" s="576"/>
      <c r="D25" s="330"/>
      <c r="E25" s="327"/>
      <c r="F25" s="321"/>
      <c r="G25" s="159">
        <v>5</v>
      </c>
      <c r="H25" s="159"/>
      <c r="I25" s="315"/>
      <c r="J25" s="392"/>
      <c r="K25" s="395"/>
      <c r="L25" s="298"/>
      <c r="M25" s="436"/>
      <c r="N25" s="436"/>
    </row>
    <row r="26" spans="2:14" ht="37.5" hidden="1" customHeight="1" thickBot="1" x14ac:dyDescent="0.35">
      <c r="B26" s="306"/>
      <c r="C26" s="576"/>
      <c r="D26" s="330"/>
      <c r="E26" s="327"/>
      <c r="F26" s="321"/>
      <c r="G26" s="159">
        <v>6</v>
      </c>
      <c r="H26" s="159"/>
      <c r="I26" s="315"/>
      <c r="J26" s="392"/>
      <c r="K26" s="395"/>
      <c r="L26" s="298"/>
      <c r="M26" s="436"/>
      <c r="N26" s="436"/>
    </row>
    <row r="27" spans="2:14" ht="37.5" hidden="1" customHeight="1" thickBot="1" x14ac:dyDescent="0.35">
      <c r="B27" s="306"/>
      <c r="C27" s="576"/>
      <c r="D27" s="330"/>
      <c r="E27" s="327"/>
      <c r="F27" s="321"/>
      <c r="G27" s="159">
        <v>7</v>
      </c>
      <c r="H27" s="159"/>
      <c r="I27" s="315"/>
      <c r="J27" s="392"/>
      <c r="K27" s="395"/>
      <c r="L27" s="298"/>
      <c r="M27" s="436"/>
      <c r="N27" s="436"/>
    </row>
    <row r="28" spans="2:14" ht="45" hidden="1" customHeight="1" thickBot="1" x14ac:dyDescent="0.35">
      <c r="B28" s="307"/>
      <c r="C28" s="577"/>
      <c r="D28" s="331"/>
      <c r="E28" s="328"/>
      <c r="F28" s="322"/>
      <c r="G28" s="212">
        <v>8</v>
      </c>
      <c r="H28" s="212"/>
      <c r="I28" s="316"/>
      <c r="J28" s="393"/>
      <c r="K28" s="396"/>
      <c r="L28" s="298"/>
      <c r="M28" s="436"/>
      <c r="N28" s="436"/>
    </row>
    <row r="29" spans="2:14" ht="62.25" customHeight="1" x14ac:dyDescent="0.3">
      <c r="B29" s="305" t="str">
        <f>+LEFT(C29,4)</f>
        <v>10.2</v>
      </c>
      <c r="C29" s="602" t="s">
        <v>192</v>
      </c>
      <c r="D29" s="329" t="s">
        <v>181</v>
      </c>
      <c r="E29" s="326" t="s">
        <v>671</v>
      </c>
      <c r="F29" s="320">
        <v>3</v>
      </c>
      <c r="G29" s="158">
        <v>1</v>
      </c>
      <c r="H29" s="146" t="s">
        <v>497</v>
      </c>
      <c r="I29" s="511" t="s">
        <v>670</v>
      </c>
      <c r="J29" s="391">
        <v>3</v>
      </c>
      <c r="K29" s="394" t="str">
        <f t="shared" ref="K29:K37" si="1">+IF(OR(ISBLANK(F29),ISBLANK(J29)),"",IF(OR(AND(F29=1,J29=1),AND(F29=1,J29=2),AND(F29=1,J29=3)),"Deficiencia de control mayor (diseño y ejecución)",IF(OR(AND(F29=2,J29=2),AND(F29=3,J29=1),AND(F29=3,J29=2),AND(F29=2,J29=1)),"Deficiencia de control (diseño o ejecución)",IF(AND(F29=2,J29=3),"Oportunidad de mejora","Mantenimiento del control"))))</f>
        <v>Mantenimiento del control</v>
      </c>
      <c r="L29" s="298">
        <f t="shared" ref="L29" si="2">+IF(K29="",152,IF(K29="Deficiencia de control mayor (diseño y ejecución)",160,IF(K29="Deficiencia de control (diseño o ejecución)",180,IF(K29="Oportunidad de mejora",200,220))))</f>
        <v>220</v>
      </c>
      <c r="M29" s="436">
        <v>3.5478000000000001</v>
      </c>
      <c r="N29" s="436">
        <f>+L29+M29</f>
        <v>223.5478</v>
      </c>
    </row>
    <row r="30" spans="2:14" ht="6" hidden="1" customHeight="1" thickBot="1" x14ac:dyDescent="0.35">
      <c r="B30" s="306"/>
      <c r="C30" s="576"/>
      <c r="D30" s="330"/>
      <c r="E30" s="327"/>
      <c r="F30" s="321"/>
      <c r="G30" s="159">
        <v>2</v>
      </c>
      <c r="H30" s="159"/>
      <c r="I30" s="512"/>
      <c r="J30" s="392"/>
      <c r="K30" s="395"/>
      <c r="L30" s="298"/>
      <c r="M30" s="436"/>
      <c r="N30" s="436"/>
    </row>
    <row r="31" spans="2:14" ht="21" hidden="1" customHeight="1" thickBot="1" x14ac:dyDescent="0.35">
      <c r="B31" s="306"/>
      <c r="C31" s="576"/>
      <c r="D31" s="330"/>
      <c r="E31" s="327"/>
      <c r="F31" s="321"/>
      <c r="G31" s="159">
        <v>3</v>
      </c>
      <c r="H31" s="159"/>
      <c r="I31" s="512"/>
      <c r="J31" s="392"/>
      <c r="K31" s="395"/>
      <c r="L31" s="298"/>
      <c r="M31" s="436"/>
      <c r="N31" s="436"/>
    </row>
    <row r="32" spans="2:14" ht="21" hidden="1" customHeight="1" thickBot="1" x14ac:dyDescent="0.35">
      <c r="B32" s="306"/>
      <c r="C32" s="576"/>
      <c r="D32" s="330"/>
      <c r="E32" s="327"/>
      <c r="F32" s="321"/>
      <c r="G32" s="159">
        <v>4</v>
      </c>
      <c r="H32" s="159"/>
      <c r="I32" s="512"/>
      <c r="J32" s="392"/>
      <c r="K32" s="395"/>
      <c r="L32" s="298"/>
      <c r="M32" s="436"/>
      <c r="N32" s="436"/>
    </row>
    <row r="33" spans="2:14" ht="21" hidden="1" customHeight="1" thickBot="1" x14ac:dyDescent="0.35">
      <c r="B33" s="306"/>
      <c r="C33" s="576"/>
      <c r="D33" s="330"/>
      <c r="E33" s="327"/>
      <c r="F33" s="321"/>
      <c r="G33" s="159">
        <v>5</v>
      </c>
      <c r="H33" s="159"/>
      <c r="I33" s="512"/>
      <c r="J33" s="392"/>
      <c r="K33" s="395"/>
      <c r="L33" s="298"/>
      <c r="M33" s="436"/>
      <c r="N33" s="436"/>
    </row>
    <row r="34" spans="2:14" ht="21" hidden="1" customHeight="1" thickBot="1" x14ac:dyDescent="0.35">
      <c r="B34" s="306"/>
      <c r="C34" s="576"/>
      <c r="D34" s="330"/>
      <c r="E34" s="327"/>
      <c r="F34" s="321"/>
      <c r="G34" s="159">
        <v>6</v>
      </c>
      <c r="H34" s="159"/>
      <c r="I34" s="512"/>
      <c r="J34" s="392"/>
      <c r="K34" s="395"/>
      <c r="L34" s="298"/>
      <c r="M34" s="436"/>
      <c r="N34" s="436"/>
    </row>
    <row r="35" spans="2:14" ht="25.5" hidden="1" customHeight="1" thickBot="1" x14ac:dyDescent="0.35">
      <c r="B35" s="306"/>
      <c r="C35" s="576"/>
      <c r="D35" s="330"/>
      <c r="E35" s="327"/>
      <c r="F35" s="321"/>
      <c r="G35" s="159">
        <v>7</v>
      </c>
      <c r="H35" s="159"/>
      <c r="I35" s="512"/>
      <c r="J35" s="392"/>
      <c r="K35" s="395"/>
      <c r="L35" s="298"/>
      <c r="M35" s="436"/>
      <c r="N35" s="436"/>
    </row>
    <row r="36" spans="2:14" ht="24" customHeight="1" thickBot="1" x14ac:dyDescent="0.35">
      <c r="B36" s="307"/>
      <c r="C36" s="577"/>
      <c r="D36" s="331"/>
      <c r="E36" s="328"/>
      <c r="F36" s="322"/>
      <c r="G36" s="212">
        <v>8</v>
      </c>
      <c r="H36" s="212"/>
      <c r="I36" s="513"/>
      <c r="J36" s="393"/>
      <c r="K36" s="396"/>
      <c r="L36" s="298"/>
      <c r="M36" s="436"/>
      <c r="N36" s="436"/>
    </row>
    <row r="37" spans="2:14" ht="87" customHeight="1" thickBot="1" x14ac:dyDescent="0.35">
      <c r="B37" s="305" t="str">
        <f>+LEFT(C37,4)</f>
        <v>10.3</v>
      </c>
      <c r="C37" s="602" t="s">
        <v>193</v>
      </c>
      <c r="D37" s="612" t="s">
        <v>194</v>
      </c>
      <c r="E37" s="326" t="s">
        <v>672</v>
      </c>
      <c r="F37" s="320">
        <v>3</v>
      </c>
      <c r="G37" s="158">
        <v>1</v>
      </c>
      <c r="H37" s="146" t="s">
        <v>673</v>
      </c>
      <c r="I37" s="314" t="s">
        <v>536</v>
      </c>
      <c r="J37" s="391">
        <v>3</v>
      </c>
      <c r="K37" s="394" t="str">
        <f t="shared" si="1"/>
        <v>Mantenimiento del control</v>
      </c>
      <c r="L37" s="298">
        <f t="shared" ref="L37" si="3">+IF(K37="",152,IF(K37="Deficiencia de control mayor (diseño y ejecución)",160,IF(K37="Deficiencia de control (diseño o ejecución)",180,IF(K37="Oportunidad de mejora",200,220))))</f>
        <v>220</v>
      </c>
      <c r="M37" s="436">
        <v>3.6457999999999999</v>
      </c>
      <c r="N37" s="436">
        <f>+L37+M37</f>
        <v>223.64580000000001</v>
      </c>
    </row>
    <row r="38" spans="2:14" ht="41.25" hidden="1" customHeight="1" thickBot="1" x14ac:dyDescent="0.35">
      <c r="B38" s="306"/>
      <c r="C38" s="576"/>
      <c r="D38" s="613"/>
      <c r="E38" s="327"/>
      <c r="F38" s="321"/>
      <c r="G38" s="159">
        <v>2</v>
      </c>
      <c r="H38" s="159"/>
      <c r="I38" s="315"/>
      <c r="J38" s="392"/>
      <c r="K38" s="395"/>
      <c r="L38" s="298"/>
      <c r="M38" s="436"/>
      <c r="N38" s="436"/>
    </row>
    <row r="39" spans="2:14" ht="21" hidden="1" customHeight="1" thickBot="1" x14ac:dyDescent="0.35">
      <c r="B39" s="306"/>
      <c r="C39" s="576"/>
      <c r="D39" s="613"/>
      <c r="E39" s="327"/>
      <c r="F39" s="321"/>
      <c r="G39" s="159">
        <v>3</v>
      </c>
      <c r="H39" s="159"/>
      <c r="I39" s="315"/>
      <c r="J39" s="392"/>
      <c r="K39" s="395"/>
      <c r="L39" s="298"/>
      <c r="M39" s="436"/>
      <c r="N39" s="436"/>
    </row>
    <row r="40" spans="2:14" ht="21" hidden="1" customHeight="1" thickBot="1" x14ac:dyDescent="0.35">
      <c r="B40" s="306"/>
      <c r="C40" s="576"/>
      <c r="D40" s="613"/>
      <c r="E40" s="327"/>
      <c r="F40" s="321"/>
      <c r="G40" s="159">
        <v>4</v>
      </c>
      <c r="H40" s="159"/>
      <c r="I40" s="315"/>
      <c r="J40" s="392"/>
      <c r="K40" s="395"/>
      <c r="L40" s="298"/>
      <c r="M40" s="436"/>
      <c r="N40" s="436"/>
    </row>
    <row r="41" spans="2:14" ht="21" hidden="1" customHeight="1" thickBot="1" x14ac:dyDescent="0.35">
      <c r="B41" s="306"/>
      <c r="C41" s="576"/>
      <c r="D41" s="613"/>
      <c r="E41" s="327"/>
      <c r="F41" s="321"/>
      <c r="G41" s="159">
        <v>5</v>
      </c>
      <c r="H41" s="159"/>
      <c r="I41" s="315"/>
      <c r="J41" s="392"/>
      <c r="K41" s="395"/>
      <c r="L41" s="298"/>
      <c r="M41" s="436"/>
      <c r="N41" s="436"/>
    </row>
    <row r="42" spans="2:14" ht="21" hidden="1" customHeight="1" thickBot="1" x14ac:dyDescent="0.35">
      <c r="B42" s="306"/>
      <c r="C42" s="576"/>
      <c r="D42" s="613"/>
      <c r="E42" s="327"/>
      <c r="F42" s="321"/>
      <c r="G42" s="159">
        <v>6</v>
      </c>
      <c r="H42" s="159"/>
      <c r="I42" s="315"/>
      <c r="J42" s="392"/>
      <c r="K42" s="395"/>
      <c r="L42" s="298"/>
      <c r="M42" s="436"/>
      <c r="N42" s="436"/>
    </row>
    <row r="43" spans="2:14" ht="21" hidden="1" customHeight="1" thickBot="1" x14ac:dyDescent="0.35">
      <c r="B43" s="306"/>
      <c r="C43" s="576"/>
      <c r="D43" s="613"/>
      <c r="E43" s="327"/>
      <c r="F43" s="321"/>
      <c r="G43" s="159">
        <v>7</v>
      </c>
      <c r="H43" s="159"/>
      <c r="I43" s="315"/>
      <c r="J43" s="392"/>
      <c r="K43" s="395"/>
      <c r="L43" s="298"/>
      <c r="M43" s="436"/>
      <c r="N43" s="436"/>
    </row>
    <row r="44" spans="2:14" ht="21" hidden="1" customHeight="1" thickBot="1" x14ac:dyDescent="0.35">
      <c r="B44" s="307"/>
      <c r="C44" s="577"/>
      <c r="D44" s="614"/>
      <c r="E44" s="328"/>
      <c r="F44" s="322"/>
      <c r="G44" s="212">
        <v>8</v>
      </c>
      <c r="H44" s="212"/>
      <c r="I44" s="316"/>
      <c r="J44" s="393"/>
      <c r="K44" s="396"/>
      <c r="L44" s="298"/>
      <c r="M44" s="436"/>
      <c r="N44" s="436"/>
    </row>
    <row r="45" spans="2:14" ht="27" customHeight="1" x14ac:dyDescent="0.3">
      <c r="B45" s="563"/>
      <c r="C45" s="615" t="s">
        <v>757</v>
      </c>
      <c r="D45" s="618" t="s">
        <v>8</v>
      </c>
      <c r="E45" s="621" t="s">
        <v>758</v>
      </c>
      <c r="F45" s="624" t="s">
        <v>751</v>
      </c>
      <c r="G45" s="627" t="s">
        <v>113</v>
      </c>
      <c r="H45" s="628"/>
      <c r="I45" s="628"/>
      <c r="J45" s="624" t="s">
        <v>759</v>
      </c>
      <c r="K45" s="572" t="s">
        <v>124</v>
      </c>
      <c r="L45" s="548"/>
      <c r="M45" s="548"/>
      <c r="N45" s="548"/>
    </row>
    <row r="46" spans="2:14" ht="33" customHeight="1" x14ac:dyDescent="0.3">
      <c r="B46" s="563"/>
      <c r="C46" s="616"/>
      <c r="D46" s="619"/>
      <c r="E46" s="622"/>
      <c r="F46" s="625"/>
      <c r="G46" s="629" t="s">
        <v>13</v>
      </c>
      <c r="H46" s="600" t="s">
        <v>15</v>
      </c>
      <c r="I46" s="600" t="s">
        <v>17</v>
      </c>
      <c r="J46" s="625"/>
      <c r="K46" s="573"/>
      <c r="L46" s="548"/>
      <c r="M46" s="548"/>
      <c r="N46" s="548"/>
    </row>
    <row r="47" spans="2:14" ht="46.5" customHeight="1" thickBot="1" x14ac:dyDescent="0.35">
      <c r="B47" s="564"/>
      <c r="C47" s="617"/>
      <c r="D47" s="620"/>
      <c r="E47" s="623"/>
      <c r="F47" s="626"/>
      <c r="G47" s="630"/>
      <c r="H47" s="601"/>
      <c r="I47" s="601"/>
      <c r="J47" s="626"/>
      <c r="K47" s="574"/>
      <c r="L47" s="548"/>
      <c r="M47" s="548"/>
      <c r="N47" s="548"/>
    </row>
    <row r="48" spans="2:14" ht="171.75" customHeight="1" x14ac:dyDescent="0.3">
      <c r="B48" s="305" t="str">
        <f>+LEFT(C48,4)</f>
        <v>11.1</v>
      </c>
      <c r="C48" s="602" t="s">
        <v>195</v>
      </c>
      <c r="D48" s="329" t="s">
        <v>196</v>
      </c>
      <c r="E48" s="314" t="s">
        <v>674</v>
      </c>
      <c r="F48" s="391">
        <v>3</v>
      </c>
      <c r="G48" s="158">
        <v>1</v>
      </c>
      <c r="H48" s="146" t="s">
        <v>498</v>
      </c>
      <c r="I48" s="314" t="s">
        <v>537</v>
      </c>
      <c r="J48" s="391">
        <v>3</v>
      </c>
      <c r="K48" s="394" t="str">
        <f t="shared" ref="K48:K72" si="4">+IF(OR(ISBLANK(F48),ISBLANK(J48)),"",IF(OR(AND(F48=1,J48=1),AND(F48=1,J48=2),AND(F48=1,J48=3)),"Deficiencia de control mayor (diseño y ejecución)",IF(OR(AND(F48=2,J48=2),AND(F48=3,J48=1),AND(F48=3,J48=2),AND(F48=2,J48=1)),"Deficiencia de control (diseño o ejecución)",IF(AND(F48=2,J48=3),"Oportunidad de mejora","Mantenimiento del control"))))</f>
        <v>Mantenimiento del control</v>
      </c>
      <c r="L48" s="298">
        <f t="shared" ref="L48" si="5">+IF(K48="",152,IF(K48="Deficiencia de control mayor (diseño y ejecución)",160,IF(K48="Deficiencia de control (diseño o ejecución)",180,IF(K48="Oportunidad de mejora",200,220))))</f>
        <v>220</v>
      </c>
      <c r="M48" s="436">
        <v>3.7896000000000001</v>
      </c>
      <c r="N48" s="436">
        <f>+L48+M48</f>
        <v>223.78960000000001</v>
      </c>
    </row>
    <row r="49" spans="1:15" ht="26.25" hidden="1" customHeight="1" thickBot="1" x14ac:dyDescent="0.35">
      <c r="B49" s="306"/>
      <c r="C49" s="576"/>
      <c r="D49" s="330"/>
      <c r="E49" s="315"/>
      <c r="F49" s="392"/>
      <c r="G49" s="159">
        <v>2</v>
      </c>
      <c r="H49" s="127"/>
      <c r="I49" s="315"/>
      <c r="J49" s="392"/>
      <c r="K49" s="395"/>
      <c r="L49" s="298"/>
      <c r="M49" s="436"/>
      <c r="N49" s="436"/>
    </row>
    <row r="50" spans="1:15" ht="136.5" hidden="1" customHeight="1" thickBot="1" x14ac:dyDescent="0.35">
      <c r="B50" s="306"/>
      <c r="C50" s="576"/>
      <c r="D50" s="330"/>
      <c r="E50" s="315"/>
      <c r="F50" s="392"/>
      <c r="G50" s="159">
        <v>3</v>
      </c>
      <c r="H50" s="127"/>
      <c r="I50" s="315"/>
      <c r="J50" s="392"/>
      <c r="K50" s="395"/>
      <c r="L50" s="298"/>
      <c r="M50" s="436"/>
      <c r="N50" s="436"/>
    </row>
    <row r="51" spans="1:15" ht="1.5" hidden="1" customHeight="1" thickBot="1" x14ac:dyDescent="0.35">
      <c r="B51" s="306"/>
      <c r="C51" s="576"/>
      <c r="D51" s="330"/>
      <c r="E51" s="315"/>
      <c r="F51" s="392"/>
      <c r="G51" s="159">
        <v>4</v>
      </c>
      <c r="H51" s="159"/>
      <c r="I51" s="315"/>
      <c r="J51" s="392"/>
      <c r="K51" s="395"/>
      <c r="L51" s="298"/>
      <c r="M51" s="436"/>
      <c r="N51" s="436"/>
    </row>
    <row r="52" spans="1:15" ht="21" hidden="1" customHeight="1" thickBot="1" x14ac:dyDescent="0.35">
      <c r="B52" s="306"/>
      <c r="C52" s="576"/>
      <c r="D52" s="330"/>
      <c r="E52" s="315"/>
      <c r="F52" s="392"/>
      <c r="G52" s="159">
        <v>5</v>
      </c>
      <c r="H52" s="159"/>
      <c r="I52" s="315"/>
      <c r="J52" s="392"/>
      <c r="K52" s="395"/>
      <c r="L52" s="298"/>
      <c r="M52" s="436"/>
      <c r="N52" s="436"/>
    </row>
    <row r="53" spans="1:15" ht="21" hidden="1" customHeight="1" thickBot="1" x14ac:dyDescent="0.35">
      <c r="B53" s="306"/>
      <c r="C53" s="576"/>
      <c r="D53" s="330"/>
      <c r="E53" s="315"/>
      <c r="F53" s="392"/>
      <c r="G53" s="159">
        <v>6</v>
      </c>
      <c r="H53" s="159"/>
      <c r="I53" s="315"/>
      <c r="J53" s="392"/>
      <c r="K53" s="395"/>
      <c r="L53" s="298"/>
      <c r="M53" s="436"/>
      <c r="N53" s="436"/>
    </row>
    <row r="54" spans="1:15" ht="21" hidden="1" customHeight="1" thickBot="1" x14ac:dyDescent="0.35">
      <c r="B54" s="306"/>
      <c r="C54" s="576"/>
      <c r="D54" s="330"/>
      <c r="E54" s="315"/>
      <c r="F54" s="392"/>
      <c r="G54" s="159">
        <v>7</v>
      </c>
      <c r="H54" s="159"/>
      <c r="I54" s="315"/>
      <c r="J54" s="392"/>
      <c r="K54" s="395"/>
      <c r="L54" s="298"/>
      <c r="M54" s="436"/>
      <c r="N54" s="436"/>
    </row>
    <row r="55" spans="1:15" ht="12" customHeight="1" thickBot="1" x14ac:dyDescent="0.35">
      <c r="B55" s="307"/>
      <c r="C55" s="577"/>
      <c r="D55" s="331"/>
      <c r="E55" s="316"/>
      <c r="F55" s="393"/>
      <c r="G55" s="212">
        <v>8</v>
      </c>
      <c r="H55" s="212"/>
      <c r="I55" s="316"/>
      <c r="J55" s="393"/>
      <c r="K55" s="396"/>
      <c r="L55" s="298"/>
      <c r="M55" s="436"/>
      <c r="N55" s="436"/>
    </row>
    <row r="56" spans="1:15" ht="51" customHeight="1" x14ac:dyDescent="0.3">
      <c r="B56" s="305" t="str">
        <f>+LEFT(C56,4)</f>
        <v>11.2</v>
      </c>
      <c r="C56" s="602" t="s">
        <v>197</v>
      </c>
      <c r="D56" s="329" t="s">
        <v>196</v>
      </c>
      <c r="E56" s="326" t="s">
        <v>499</v>
      </c>
      <c r="F56" s="391">
        <v>3</v>
      </c>
      <c r="G56" s="158">
        <v>1</v>
      </c>
      <c r="H56" s="146" t="s">
        <v>454</v>
      </c>
      <c r="I56" s="314" t="s">
        <v>538</v>
      </c>
      <c r="J56" s="391">
        <v>3</v>
      </c>
      <c r="K56" s="394" t="str">
        <f t="shared" si="4"/>
        <v>Mantenimiento del control</v>
      </c>
      <c r="L56" s="298">
        <f t="shared" ref="L56" si="6">+IF(K56="",152,IF(K56="Deficiencia de control mayor (diseño y ejecución)",160,IF(K56="Deficiencia de control (diseño o ejecución)",180,IF(K56="Oportunidad de mejora",200,220))))</f>
        <v>220</v>
      </c>
      <c r="M56" s="436">
        <v>3.8456000000000001</v>
      </c>
      <c r="N56" s="436">
        <f>+L56+M56</f>
        <v>223.84559999999999</v>
      </c>
    </row>
    <row r="57" spans="1:15" s="220" customFormat="1" ht="69" customHeight="1" thickBot="1" x14ac:dyDescent="0.25">
      <c r="A57" s="53"/>
      <c r="B57" s="306"/>
      <c r="C57" s="576"/>
      <c r="D57" s="330"/>
      <c r="E57" s="327"/>
      <c r="F57" s="392"/>
      <c r="G57" s="159">
        <v>2</v>
      </c>
      <c r="H57" s="129" t="s">
        <v>455</v>
      </c>
      <c r="I57" s="315"/>
      <c r="J57" s="392"/>
      <c r="K57" s="395"/>
      <c r="L57" s="298"/>
      <c r="M57" s="436"/>
      <c r="N57" s="436"/>
      <c r="O57" s="219"/>
    </row>
    <row r="58" spans="1:15" ht="21.75" hidden="1" customHeight="1" thickBot="1" x14ac:dyDescent="0.35">
      <c r="B58" s="306"/>
      <c r="C58" s="576"/>
      <c r="D58" s="330"/>
      <c r="E58" s="327"/>
      <c r="F58" s="392"/>
      <c r="G58" s="159">
        <v>3</v>
      </c>
      <c r="H58" s="159"/>
      <c r="I58" s="315"/>
      <c r="J58" s="392"/>
      <c r="K58" s="395"/>
      <c r="L58" s="298"/>
      <c r="M58" s="436"/>
      <c r="N58" s="436"/>
    </row>
    <row r="59" spans="1:15" ht="21.75" hidden="1" customHeight="1" thickBot="1" x14ac:dyDescent="0.35">
      <c r="B59" s="306"/>
      <c r="C59" s="576"/>
      <c r="D59" s="330"/>
      <c r="E59" s="327"/>
      <c r="F59" s="392"/>
      <c r="G59" s="159">
        <v>4</v>
      </c>
      <c r="H59" s="159"/>
      <c r="I59" s="315"/>
      <c r="J59" s="392"/>
      <c r="K59" s="395"/>
      <c r="L59" s="298"/>
      <c r="M59" s="436"/>
      <c r="N59" s="436"/>
    </row>
    <row r="60" spans="1:15" ht="21.75" hidden="1" customHeight="1" thickBot="1" x14ac:dyDescent="0.35">
      <c r="B60" s="306"/>
      <c r="C60" s="576"/>
      <c r="D60" s="330"/>
      <c r="E60" s="327"/>
      <c r="F60" s="392"/>
      <c r="G60" s="159">
        <v>5</v>
      </c>
      <c r="H60" s="159"/>
      <c r="I60" s="315"/>
      <c r="J60" s="392"/>
      <c r="K60" s="395"/>
      <c r="L60" s="298"/>
      <c r="M60" s="436"/>
      <c r="N60" s="436"/>
    </row>
    <row r="61" spans="1:15" ht="21.75" hidden="1" customHeight="1" thickBot="1" x14ac:dyDescent="0.35">
      <c r="B61" s="306"/>
      <c r="C61" s="576"/>
      <c r="D61" s="330"/>
      <c r="E61" s="327"/>
      <c r="F61" s="392"/>
      <c r="G61" s="159">
        <v>6</v>
      </c>
      <c r="H61" s="159"/>
      <c r="I61" s="315"/>
      <c r="J61" s="392"/>
      <c r="K61" s="395"/>
      <c r="L61" s="298"/>
      <c r="M61" s="436"/>
      <c r="N61" s="436"/>
    </row>
    <row r="62" spans="1:15" ht="21.75" hidden="1" customHeight="1" thickBot="1" x14ac:dyDescent="0.35">
      <c r="B62" s="306"/>
      <c r="C62" s="576"/>
      <c r="D62" s="330"/>
      <c r="E62" s="327"/>
      <c r="F62" s="392"/>
      <c r="G62" s="159">
        <v>7</v>
      </c>
      <c r="H62" s="159"/>
      <c r="I62" s="315"/>
      <c r="J62" s="392"/>
      <c r="K62" s="395"/>
      <c r="L62" s="298"/>
      <c r="M62" s="436"/>
      <c r="N62" s="436"/>
    </row>
    <row r="63" spans="1:15" ht="21.75" hidden="1" customHeight="1" thickBot="1" x14ac:dyDescent="0.35">
      <c r="B63" s="307"/>
      <c r="C63" s="577"/>
      <c r="D63" s="331"/>
      <c r="E63" s="328"/>
      <c r="F63" s="393"/>
      <c r="G63" s="212">
        <v>8</v>
      </c>
      <c r="H63" s="212"/>
      <c r="I63" s="316"/>
      <c r="J63" s="393"/>
      <c r="K63" s="396"/>
      <c r="L63" s="298"/>
      <c r="M63" s="436"/>
      <c r="N63" s="436"/>
    </row>
    <row r="64" spans="1:15" ht="145.5" customHeight="1" x14ac:dyDescent="0.3">
      <c r="B64" s="305" t="str">
        <f>+LEFT(C64,4)</f>
        <v>11.3</v>
      </c>
      <c r="C64" s="602" t="s">
        <v>198</v>
      </c>
      <c r="D64" s="329" t="s">
        <v>199</v>
      </c>
      <c r="E64" s="326" t="s">
        <v>675</v>
      </c>
      <c r="F64" s="391">
        <v>3</v>
      </c>
      <c r="G64" s="158">
        <v>1</v>
      </c>
      <c r="H64" s="146" t="s">
        <v>500</v>
      </c>
      <c r="I64" s="314" t="s">
        <v>676</v>
      </c>
      <c r="J64" s="391">
        <v>3</v>
      </c>
      <c r="K64" s="394" t="str">
        <f t="shared" si="4"/>
        <v>Mantenimiento del control</v>
      </c>
      <c r="L64" s="298">
        <f t="shared" ref="L64" si="7">+IF(K64="",152,IF(K64="Deficiencia de control mayor (diseño y ejecución)",160,IF(K64="Deficiencia de control (diseño o ejecución)",180,IF(K64="Oportunidad de mejora",200,220))))</f>
        <v>220</v>
      </c>
      <c r="M64" s="436">
        <v>3.9653999999999998</v>
      </c>
      <c r="N64" s="436">
        <f>+L64+M64</f>
        <v>223.96539999999999</v>
      </c>
    </row>
    <row r="65" spans="2:14" ht="21.75" hidden="1" customHeight="1" x14ac:dyDescent="0.3">
      <c r="B65" s="306"/>
      <c r="C65" s="576"/>
      <c r="D65" s="330"/>
      <c r="E65" s="327"/>
      <c r="F65" s="392"/>
      <c r="G65" s="159">
        <v>2</v>
      </c>
      <c r="H65" s="159"/>
      <c r="I65" s="315"/>
      <c r="J65" s="392"/>
      <c r="K65" s="395"/>
      <c r="L65" s="298"/>
      <c r="M65" s="436"/>
      <c r="N65" s="436"/>
    </row>
    <row r="66" spans="2:14" ht="0.75" customHeight="1" thickBot="1" x14ac:dyDescent="0.35">
      <c r="B66" s="306"/>
      <c r="C66" s="576"/>
      <c r="D66" s="330"/>
      <c r="E66" s="327"/>
      <c r="F66" s="392"/>
      <c r="G66" s="159">
        <v>3</v>
      </c>
      <c r="H66" s="159"/>
      <c r="I66" s="315"/>
      <c r="J66" s="392"/>
      <c r="K66" s="395"/>
      <c r="L66" s="298"/>
      <c r="M66" s="436"/>
      <c r="N66" s="436"/>
    </row>
    <row r="67" spans="2:14" ht="21.75" hidden="1" customHeight="1" thickBot="1" x14ac:dyDescent="0.35">
      <c r="B67" s="306"/>
      <c r="C67" s="576"/>
      <c r="D67" s="330"/>
      <c r="E67" s="327"/>
      <c r="F67" s="392"/>
      <c r="G67" s="159">
        <v>4</v>
      </c>
      <c r="H67" s="159"/>
      <c r="I67" s="315"/>
      <c r="J67" s="392"/>
      <c r="K67" s="395"/>
      <c r="L67" s="298"/>
      <c r="M67" s="436"/>
      <c r="N67" s="436"/>
    </row>
    <row r="68" spans="2:14" ht="21.75" hidden="1" customHeight="1" thickBot="1" x14ac:dyDescent="0.35">
      <c r="B68" s="306"/>
      <c r="C68" s="576"/>
      <c r="D68" s="330"/>
      <c r="E68" s="327"/>
      <c r="F68" s="392"/>
      <c r="G68" s="159">
        <v>5</v>
      </c>
      <c r="H68" s="159"/>
      <c r="I68" s="315"/>
      <c r="J68" s="392"/>
      <c r="K68" s="395"/>
      <c r="L68" s="298"/>
      <c r="M68" s="436"/>
      <c r="N68" s="436"/>
    </row>
    <row r="69" spans="2:14" ht="21.75" hidden="1" customHeight="1" thickBot="1" x14ac:dyDescent="0.35">
      <c r="B69" s="306"/>
      <c r="C69" s="576"/>
      <c r="D69" s="330"/>
      <c r="E69" s="327"/>
      <c r="F69" s="392"/>
      <c r="G69" s="159">
        <v>6</v>
      </c>
      <c r="H69" s="159"/>
      <c r="I69" s="315"/>
      <c r="J69" s="392"/>
      <c r="K69" s="395"/>
      <c r="L69" s="298"/>
      <c r="M69" s="436"/>
      <c r="N69" s="436"/>
    </row>
    <row r="70" spans="2:14" ht="21.75" hidden="1" customHeight="1" thickBot="1" x14ac:dyDescent="0.35">
      <c r="B70" s="306"/>
      <c r="C70" s="576"/>
      <c r="D70" s="330"/>
      <c r="E70" s="327"/>
      <c r="F70" s="392"/>
      <c r="G70" s="159">
        <v>7</v>
      </c>
      <c r="H70" s="159"/>
      <c r="I70" s="315"/>
      <c r="J70" s="392"/>
      <c r="K70" s="395"/>
      <c r="L70" s="298"/>
      <c r="M70" s="436"/>
      <c r="N70" s="436"/>
    </row>
    <row r="71" spans="2:14" ht="61.5" hidden="1" customHeight="1" thickBot="1" x14ac:dyDescent="0.35">
      <c r="B71" s="307"/>
      <c r="C71" s="577"/>
      <c r="D71" s="331"/>
      <c r="E71" s="328"/>
      <c r="F71" s="393"/>
      <c r="G71" s="212">
        <v>8</v>
      </c>
      <c r="H71" s="212"/>
      <c r="I71" s="316"/>
      <c r="J71" s="393"/>
      <c r="K71" s="396"/>
      <c r="L71" s="298"/>
      <c r="M71" s="436"/>
      <c r="N71" s="436"/>
    </row>
    <row r="72" spans="2:14" ht="87.75" customHeight="1" x14ac:dyDescent="0.3">
      <c r="B72" s="305" t="str">
        <f>+LEFT(C72,4)</f>
        <v>11.4</v>
      </c>
      <c r="C72" s="609" t="s">
        <v>200</v>
      </c>
      <c r="D72" s="329" t="s">
        <v>201</v>
      </c>
      <c r="E72" s="326" t="s">
        <v>677</v>
      </c>
      <c r="F72" s="391">
        <v>3</v>
      </c>
      <c r="G72" s="158">
        <v>1</v>
      </c>
      <c r="H72" s="146" t="s">
        <v>678</v>
      </c>
      <c r="I72" s="314" t="s">
        <v>679</v>
      </c>
      <c r="J72" s="391">
        <v>3</v>
      </c>
      <c r="K72" s="394" t="str">
        <f t="shared" si="4"/>
        <v>Mantenimiento del control</v>
      </c>
      <c r="L72" s="298">
        <f t="shared" ref="L72" si="8">+IF(K72="",152,IF(K72="Deficiencia de control mayor (diseño y ejecución)",160,IF(K72="Deficiencia de control (diseño o ejecución)",180,IF(K72="Oportunidad de mejora",200,220))))</f>
        <v>220</v>
      </c>
      <c r="M72" s="436">
        <v>4.0122999999999998</v>
      </c>
      <c r="N72" s="436">
        <f>+L72+M72</f>
        <v>224.01230000000001</v>
      </c>
    </row>
    <row r="73" spans="2:14" ht="16.5" hidden="1" customHeight="1" x14ac:dyDescent="0.3">
      <c r="B73" s="306"/>
      <c r="C73" s="610"/>
      <c r="D73" s="330"/>
      <c r="E73" s="327"/>
      <c r="F73" s="392"/>
      <c r="G73" s="159">
        <v>2</v>
      </c>
      <c r="H73" s="159"/>
      <c r="I73" s="315"/>
      <c r="J73" s="392"/>
      <c r="K73" s="395"/>
      <c r="L73" s="298"/>
      <c r="M73" s="436"/>
      <c r="N73" s="436"/>
    </row>
    <row r="74" spans="2:14" ht="14.25" customHeight="1" x14ac:dyDescent="0.3">
      <c r="B74" s="306"/>
      <c r="C74" s="610"/>
      <c r="D74" s="330"/>
      <c r="E74" s="327"/>
      <c r="F74" s="392"/>
      <c r="G74" s="159">
        <v>3</v>
      </c>
      <c r="H74" s="159"/>
      <c r="I74" s="315"/>
      <c r="J74" s="392"/>
      <c r="K74" s="395"/>
      <c r="L74" s="298"/>
      <c r="M74" s="436"/>
      <c r="N74" s="436"/>
    </row>
    <row r="75" spans="2:14" ht="3" customHeight="1" thickBot="1" x14ac:dyDescent="0.35">
      <c r="B75" s="306"/>
      <c r="C75" s="610"/>
      <c r="D75" s="330"/>
      <c r="E75" s="327"/>
      <c r="F75" s="392"/>
      <c r="G75" s="159">
        <v>4</v>
      </c>
      <c r="H75" s="159"/>
      <c r="I75" s="315"/>
      <c r="J75" s="392"/>
      <c r="K75" s="395"/>
      <c r="L75" s="298"/>
      <c r="M75" s="436"/>
      <c r="N75" s="436"/>
    </row>
    <row r="76" spans="2:14" ht="17.25" hidden="1" customHeight="1" thickBot="1" x14ac:dyDescent="0.35">
      <c r="B76" s="306"/>
      <c r="C76" s="610"/>
      <c r="D76" s="330"/>
      <c r="E76" s="327"/>
      <c r="F76" s="392"/>
      <c r="G76" s="159">
        <v>5</v>
      </c>
      <c r="H76" s="159"/>
      <c r="I76" s="315"/>
      <c r="J76" s="392"/>
      <c r="K76" s="395"/>
      <c r="L76" s="298"/>
      <c r="M76" s="436"/>
      <c r="N76" s="436"/>
    </row>
    <row r="77" spans="2:14" ht="17.25" hidden="1" customHeight="1" thickBot="1" x14ac:dyDescent="0.35">
      <c r="B77" s="306"/>
      <c r="C77" s="610"/>
      <c r="D77" s="330"/>
      <c r="E77" s="327"/>
      <c r="F77" s="392"/>
      <c r="G77" s="159">
        <v>6</v>
      </c>
      <c r="H77" s="159"/>
      <c r="I77" s="315"/>
      <c r="J77" s="392"/>
      <c r="K77" s="395"/>
      <c r="L77" s="298"/>
      <c r="M77" s="436"/>
      <c r="N77" s="436"/>
    </row>
    <row r="78" spans="2:14" ht="17.25" hidden="1" customHeight="1" thickBot="1" x14ac:dyDescent="0.35">
      <c r="B78" s="306"/>
      <c r="C78" s="610"/>
      <c r="D78" s="330"/>
      <c r="E78" s="327"/>
      <c r="F78" s="392"/>
      <c r="G78" s="159">
        <v>7</v>
      </c>
      <c r="H78" s="159"/>
      <c r="I78" s="315"/>
      <c r="J78" s="392"/>
      <c r="K78" s="395"/>
      <c r="L78" s="298"/>
      <c r="M78" s="436"/>
      <c r="N78" s="436"/>
    </row>
    <row r="79" spans="2:14" ht="17.25" hidden="1" customHeight="1" thickBot="1" x14ac:dyDescent="0.35">
      <c r="B79" s="307"/>
      <c r="C79" s="611"/>
      <c r="D79" s="331"/>
      <c r="E79" s="328"/>
      <c r="F79" s="393"/>
      <c r="G79" s="212">
        <v>8</v>
      </c>
      <c r="H79" s="212"/>
      <c r="I79" s="316"/>
      <c r="J79" s="393"/>
      <c r="K79" s="396"/>
      <c r="L79" s="298"/>
      <c r="M79" s="436"/>
      <c r="N79" s="436"/>
    </row>
    <row r="80" spans="2:14" s="144" customFormat="1" ht="22.5" customHeight="1" x14ac:dyDescent="0.3">
      <c r="B80" s="558"/>
      <c r="C80" s="558" t="s">
        <v>765</v>
      </c>
      <c r="D80" s="603" t="s">
        <v>8</v>
      </c>
      <c r="E80" s="606" t="s">
        <v>766</v>
      </c>
      <c r="F80" s="592" t="s">
        <v>755</v>
      </c>
      <c r="G80" s="596" t="s">
        <v>113</v>
      </c>
      <c r="H80" s="597"/>
      <c r="I80" s="597"/>
      <c r="J80" s="592" t="s">
        <v>756</v>
      </c>
      <c r="K80" s="566" t="s">
        <v>124</v>
      </c>
      <c r="L80" s="631"/>
      <c r="M80" s="631"/>
      <c r="N80" s="631"/>
    </row>
    <row r="81" spans="2:14" s="144" customFormat="1" ht="22.5" customHeight="1" x14ac:dyDescent="0.3">
      <c r="B81" s="558"/>
      <c r="C81" s="558"/>
      <c r="D81" s="604"/>
      <c r="E81" s="607"/>
      <c r="F81" s="592"/>
      <c r="G81" s="594" t="s">
        <v>13</v>
      </c>
      <c r="H81" s="598" t="s">
        <v>15</v>
      </c>
      <c r="I81" s="598" t="s">
        <v>17</v>
      </c>
      <c r="J81" s="592"/>
      <c r="K81" s="566"/>
      <c r="L81" s="631"/>
      <c r="M81" s="631"/>
      <c r="N81" s="631"/>
    </row>
    <row r="82" spans="2:14" s="144" customFormat="1" ht="75" customHeight="1" thickBot="1" x14ac:dyDescent="0.35">
      <c r="B82" s="559"/>
      <c r="C82" s="559"/>
      <c r="D82" s="605"/>
      <c r="E82" s="608"/>
      <c r="F82" s="593"/>
      <c r="G82" s="595"/>
      <c r="H82" s="599"/>
      <c r="I82" s="599"/>
      <c r="J82" s="593"/>
      <c r="K82" s="567"/>
      <c r="L82" s="631"/>
      <c r="M82" s="631"/>
      <c r="N82" s="631"/>
    </row>
    <row r="83" spans="2:14" ht="80.25" customHeight="1" x14ac:dyDescent="0.3">
      <c r="B83" s="305" t="str">
        <f>+LEFT(C83,4)</f>
        <v>12.1</v>
      </c>
      <c r="C83" s="602" t="s">
        <v>202</v>
      </c>
      <c r="D83" s="329" t="s">
        <v>203</v>
      </c>
      <c r="E83" s="326" t="s">
        <v>501</v>
      </c>
      <c r="F83" s="391">
        <v>3</v>
      </c>
      <c r="G83" s="158">
        <v>1</v>
      </c>
      <c r="H83" s="146" t="s">
        <v>452</v>
      </c>
      <c r="I83" s="314" t="s">
        <v>539</v>
      </c>
      <c r="J83" s="391">
        <v>3</v>
      </c>
      <c r="K83" s="394" t="str">
        <f t="shared" ref="K83:K115" si="9">+IF(OR(ISBLANK(F83),ISBLANK(J83)),"",IF(OR(AND(F83=1,J83=1),AND(F83=1,J83=2),AND(F83=1,J83=3)),"Deficiencia de control mayor (diseño y ejecución)",IF(OR(AND(F83=2,J83=2),AND(F83=3,J83=1),AND(F83=3,J83=2),AND(F83=2,J83=1)),"Deficiencia de control (diseño o ejecución)",IF(AND(F83=2,J83=3),"Oportunidad de mejora","Mantenimiento del control"))))</f>
        <v>Mantenimiento del control</v>
      </c>
      <c r="L83" s="298">
        <f t="shared" ref="L83" si="10">+IF(K83="",152,IF(K83="Deficiencia de control mayor (diseño y ejecución)",160,IF(K83="Deficiencia de control (diseño o ejecución)",180,IF(K83="Oportunidad de mejora",200,220))))</f>
        <v>220</v>
      </c>
      <c r="M83" s="436">
        <v>4.1235999999999997</v>
      </c>
      <c r="N83" s="436">
        <f>+L83+M83</f>
        <v>224.12360000000001</v>
      </c>
    </row>
    <row r="84" spans="2:14" ht="79.5" customHeight="1" x14ac:dyDescent="0.3">
      <c r="B84" s="306"/>
      <c r="C84" s="576"/>
      <c r="D84" s="330"/>
      <c r="E84" s="327"/>
      <c r="F84" s="392"/>
      <c r="G84" s="159">
        <v>2</v>
      </c>
      <c r="H84" s="129" t="s">
        <v>502</v>
      </c>
      <c r="I84" s="315"/>
      <c r="J84" s="392"/>
      <c r="K84" s="395"/>
      <c r="L84" s="298"/>
      <c r="M84" s="436"/>
      <c r="N84" s="436"/>
    </row>
    <row r="85" spans="2:14" ht="28.5" hidden="1" customHeight="1" x14ac:dyDescent="0.3">
      <c r="B85" s="306"/>
      <c r="C85" s="576"/>
      <c r="D85" s="330"/>
      <c r="E85" s="327"/>
      <c r="F85" s="392"/>
      <c r="G85" s="159">
        <v>3</v>
      </c>
      <c r="H85" s="159"/>
      <c r="I85" s="315"/>
      <c r="J85" s="392"/>
      <c r="K85" s="395"/>
      <c r="L85" s="298"/>
      <c r="M85" s="436"/>
      <c r="N85" s="436"/>
    </row>
    <row r="86" spans="2:14" ht="46.5" customHeight="1" thickBot="1" x14ac:dyDescent="0.35">
      <c r="B86" s="306"/>
      <c r="C86" s="576"/>
      <c r="D86" s="330"/>
      <c r="E86" s="327"/>
      <c r="F86" s="392"/>
      <c r="G86" s="159">
        <v>3</v>
      </c>
      <c r="H86" s="129" t="s">
        <v>453</v>
      </c>
      <c r="I86" s="315"/>
      <c r="J86" s="392"/>
      <c r="K86" s="395"/>
      <c r="L86" s="298"/>
      <c r="M86" s="436"/>
      <c r="N86" s="436"/>
    </row>
    <row r="87" spans="2:14" ht="5.25" hidden="1" customHeight="1" thickBot="1" x14ac:dyDescent="0.35">
      <c r="B87" s="306"/>
      <c r="C87" s="576"/>
      <c r="D87" s="330"/>
      <c r="E87" s="327"/>
      <c r="F87" s="392"/>
      <c r="G87" s="159">
        <v>5</v>
      </c>
      <c r="H87" s="159"/>
      <c r="I87" s="315"/>
      <c r="J87" s="392"/>
      <c r="K87" s="395"/>
      <c r="L87" s="298"/>
      <c r="M87" s="436"/>
      <c r="N87" s="436"/>
    </row>
    <row r="88" spans="2:14" ht="2.25" hidden="1" customHeight="1" thickBot="1" x14ac:dyDescent="0.35">
      <c r="B88" s="306"/>
      <c r="C88" s="576"/>
      <c r="D88" s="330"/>
      <c r="E88" s="327"/>
      <c r="F88" s="392"/>
      <c r="G88" s="159">
        <v>6</v>
      </c>
      <c r="H88" s="159"/>
      <c r="I88" s="315"/>
      <c r="J88" s="392"/>
      <c r="K88" s="395"/>
      <c r="L88" s="298"/>
      <c r="M88" s="436"/>
      <c r="N88" s="436"/>
    </row>
    <row r="89" spans="2:14" ht="28.5" hidden="1" customHeight="1" thickBot="1" x14ac:dyDescent="0.35">
      <c r="B89" s="306"/>
      <c r="C89" s="576"/>
      <c r="D89" s="330"/>
      <c r="E89" s="327"/>
      <c r="F89" s="392"/>
      <c r="G89" s="159">
        <v>7</v>
      </c>
      <c r="H89" s="159"/>
      <c r="I89" s="315"/>
      <c r="J89" s="392"/>
      <c r="K89" s="395"/>
      <c r="L89" s="298"/>
      <c r="M89" s="436"/>
      <c r="N89" s="436"/>
    </row>
    <row r="90" spans="2:14" ht="117" hidden="1" customHeight="1" thickBot="1" x14ac:dyDescent="0.35">
      <c r="B90" s="307"/>
      <c r="C90" s="577"/>
      <c r="D90" s="331"/>
      <c r="E90" s="328"/>
      <c r="F90" s="393"/>
      <c r="G90" s="212">
        <v>8</v>
      </c>
      <c r="H90" s="212"/>
      <c r="I90" s="316"/>
      <c r="J90" s="393"/>
      <c r="K90" s="396"/>
      <c r="L90" s="298"/>
      <c r="M90" s="436"/>
      <c r="N90" s="436"/>
    </row>
    <row r="91" spans="2:14" ht="105.75" customHeight="1" thickBot="1" x14ac:dyDescent="0.35">
      <c r="B91" s="305" t="str">
        <f>+LEFT(C91,4)</f>
        <v>12.2</v>
      </c>
      <c r="C91" s="602" t="s">
        <v>204</v>
      </c>
      <c r="D91" s="329" t="s">
        <v>205</v>
      </c>
      <c r="E91" s="326" t="s">
        <v>680</v>
      </c>
      <c r="F91" s="391">
        <v>3</v>
      </c>
      <c r="G91" s="158">
        <v>1</v>
      </c>
      <c r="H91" s="146" t="s">
        <v>681</v>
      </c>
      <c r="I91" s="314" t="s">
        <v>682</v>
      </c>
      <c r="J91" s="391">
        <v>3</v>
      </c>
      <c r="K91" s="394" t="str">
        <f t="shared" si="9"/>
        <v>Mantenimiento del control</v>
      </c>
      <c r="L91" s="298">
        <f t="shared" ref="L91" si="11">+IF(K91="",152,IF(K91="Deficiencia de control mayor (diseño y ejecución)",160,IF(K91="Deficiencia de control (diseño o ejecución)",180,IF(K91="Oportunidad de mejora",200,220))))</f>
        <v>220</v>
      </c>
      <c r="M91" s="436">
        <v>4.2365000000000004</v>
      </c>
      <c r="N91" s="632">
        <f>+L91+M91</f>
        <v>224.23650000000001</v>
      </c>
    </row>
    <row r="92" spans="2:14" ht="17.25" hidden="1" customHeight="1" thickBot="1" x14ac:dyDescent="0.35">
      <c r="B92" s="306"/>
      <c r="C92" s="576"/>
      <c r="D92" s="330"/>
      <c r="E92" s="327"/>
      <c r="F92" s="392"/>
      <c r="G92" s="159">
        <v>2</v>
      </c>
      <c r="H92" s="159"/>
      <c r="I92" s="315"/>
      <c r="J92" s="392"/>
      <c r="K92" s="395"/>
      <c r="L92" s="298"/>
      <c r="M92" s="436"/>
      <c r="N92" s="632"/>
    </row>
    <row r="93" spans="2:14" ht="17.25" hidden="1" customHeight="1" thickBot="1" x14ac:dyDescent="0.35">
      <c r="B93" s="306"/>
      <c r="C93" s="576"/>
      <c r="D93" s="330"/>
      <c r="E93" s="327"/>
      <c r="F93" s="392"/>
      <c r="G93" s="159">
        <v>3</v>
      </c>
      <c r="H93" s="159"/>
      <c r="I93" s="315"/>
      <c r="J93" s="392"/>
      <c r="K93" s="395"/>
      <c r="L93" s="298"/>
      <c r="M93" s="436"/>
      <c r="N93" s="632"/>
    </row>
    <row r="94" spans="2:14" ht="17.25" hidden="1" customHeight="1" thickBot="1" x14ac:dyDescent="0.35">
      <c r="B94" s="306"/>
      <c r="C94" s="576"/>
      <c r="D94" s="330"/>
      <c r="E94" s="327"/>
      <c r="F94" s="392"/>
      <c r="G94" s="159">
        <v>4</v>
      </c>
      <c r="H94" s="159"/>
      <c r="I94" s="315"/>
      <c r="J94" s="392"/>
      <c r="K94" s="395"/>
      <c r="L94" s="298"/>
      <c r="M94" s="436"/>
      <c r="N94" s="632"/>
    </row>
    <row r="95" spans="2:14" ht="17.25" hidden="1" customHeight="1" thickBot="1" x14ac:dyDescent="0.35">
      <c r="B95" s="306"/>
      <c r="C95" s="576"/>
      <c r="D95" s="330"/>
      <c r="E95" s="327"/>
      <c r="F95" s="392"/>
      <c r="G95" s="159">
        <v>5</v>
      </c>
      <c r="H95" s="159"/>
      <c r="I95" s="315"/>
      <c r="J95" s="392"/>
      <c r="K95" s="395"/>
      <c r="L95" s="298"/>
      <c r="M95" s="436"/>
      <c r="N95" s="632"/>
    </row>
    <row r="96" spans="2:14" ht="17.25" hidden="1" customHeight="1" thickBot="1" x14ac:dyDescent="0.35">
      <c r="B96" s="306"/>
      <c r="C96" s="576"/>
      <c r="D96" s="330"/>
      <c r="E96" s="327"/>
      <c r="F96" s="392"/>
      <c r="G96" s="159">
        <v>6</v>
      </c>
      <c r="H96" s="159"/>
      <c r="I96" s="315"/>
      <c r="J96" s="392"/>
      <c r="K96" s="395"/>
      <c r="L96" s="298"/>
      <c r="M96" s="436"/>
      <c r="N96" s="632"/>
    </row>
    <row r="97" spans="2:15" ht="17.25" hidden="1" customHeight="1" thickBot="1" x14ac:dyDescent="0.35">
      <c r="B97" s="306"/>
      <c r="C97" s="576"/>
      <c r="D97" s="330"/>
      <c r="E97" s="327"/>
      <c r="F97" s="392"/>
      <c r="G97" s="159">
        <v>7</v>
      </c>
      <c r="H97" s="159"/>
      <c r="I97" s="315"/>
      <c r="J97" s="392"/>
      <c r="K97" s="395"/>
      <c r="L97" s="298"/>
      <c r="M97" s="436"/>
      <c r="N97" s="632"/>
    </row>
    <row r="98" spans="2:15" ht="28.5" hidden="1" customHeight="1" thickBot="1" x14ac:dyDescent="0.35">
      <c r="B98" s="307"/>
      <c r="C98" s="577"/>
      <c r="D98" s="331"/>
      <c r="E98" s="328"/>
      <c r="F98" s="393"/>
      <c r="G98" s="212">
        <v>8</v>
      </c>
      <c r="H98" s="212"/>
      <c r="I98" s="316"/>
      <c r="J98" s="393"/>
      <c r="K98" s="396"/>
      <c r="L98" s="298"/>
      <c r="M98" s="436"/>
      <c r="N98" s="632"/>
    </row>
    <row r="99" spans="2:15" ht="22.5" customHeight="1" x14ac:dyDescent="0.3">
      <c r="B99" s="305" t="str">
        <f>+LEFT(C99,4)</f>
        <v>12.3</v>
      </c>
      <c r="C99" s="554" t="s">
        <v>206</v>
      </c>
      <c r="D99" s="329" t="s">
        <v>207</v>
      </c>
      <c r="E99" s="314" t="s">
        <v>683</v>
      </c>
      <c r="F99" s="391">
        <v>3</v>
      </c>
      <c r="G99" s="158">
        <v>1</v>
      </c>
      <c r="H99" s="149"/>
      <c r="I99" s="429" t="s">
        <v>685</v>
      </c>
      <c r="J99" s="391">
        <v>3</v>
      </c>
      <c r="K99" s="394" t="str">
        <f t="shared" si="9"/>
        <v>Mantenimiento del control</v>
      </c>
      <c r="L99" s="298">
        <f t="shared" ref="L99" si="12">+IF(K99="",152,IF(K99="Deficiencia de control mayor (diseño y ejecución)",160,IF(K99="Deficiencia de control (diseño o ejecución)",180,IF(K99="Oportunidad de mejora",200,220))))</f>
        <v>220</v>
      </c>
      <c r="M99" s="436">
        <v>4.2365599999999999</v>
      </c>
      <c r="N99" s="632">
        <f>+L99+M99</f>
        <v>224.23656</v>
      </c>
    </row>
    <row r="100" spans="2:15" s="132" customFormat="1" ht="72" customHeight="1" x14ac:dyDescent="0.3">
      <c r="B100" s="306"/>
      <c r="C100" s="555"/>
      <c r="D100" s="330"/>
      <c r="E100" s="315"/>
      <c r="F100" s="392"/>
      <c r="G100" s="243">
        <v>2</v>
      </c>
      <c r="H100" s="209" t="s">
        <v>684</v>
      </c>
      <c r="I100" s="552"/>
      <c r="J100" s="392"/>
      <c r="K100" s="395"/>
      <c r="L100" s="298"/>
      <c r="M100" s="436"/>
      <c r="N100" s="632"/>
      <c r="O100" s="139"/>
    </row>
    <row r="101" spans="2:15" ht="15.75" hidden="1" customHeight="1" thickBot="1" x14ac:dyDescent="0.35">
      <c r="B101" s="306"/>
      <c r="C101" s="555"/>
      <c r="D101" s="330"/>
      <c r="E101" s="315"/>
      <c r="F101" s="392"/>
      <c r="G101" s="213">
        <v>3</v>
      </c>
      <c r="H101" s="163"/>
      <c r="I101" s="552"/>
      <c r="J101" s="392"/>
      <c r="K101" s="395"/>
      <c r="L101" s="298"/>
      <c r="M101" s="436"/>
      <c r="N101" s="632"/>
    </row>
    <row r="102" spans="2:15" ht="1.5" hidden="1" customHeight="1" thickBot="1" x14ac:dyDescent="0.35">
      <c r="B102" s="306"/>
      <c r="C102" s="555"/>
      <c r="D102" s="330"/>
      <c r="E102" s="315"/>
      <c r="F102" s="392"/>
      <c r="G102" s="159">
        <v>4</v>
      </c>
      <c r="H102" s="159"/>
      <c r="I102" s="552"/>
      <c r="J102" s="392"/>
      <c r="K102" s="395"/>
      <c r="L102" s="298"/>
      <c r="M102" s="436"/>
      <c r="N102" s="632"/>
    </row>
    <row r="103" spans="2:15" ht="17.25" hidden="1" customHeight="1" thickBot="1" x14ac:dyDescent="0.35">
      <c r="B103" s="306"/>
      <c r="C103" s="555"/>
      <c r="D103" s="330"/>
      <c r="E103" s="315"/>
      <c r="F103" s="392"/>
      <c r="G103" s="159">
        <v>5</v>
      </c>
      <c r="H103" s="159"/>
      <c r="I103" s="552"/>
      <c r="J103" s="392"/>
      <c r="K103" s="395"/>
      <c r="L103" s="298"/>
      <c r="M103" s="436"/>
      <c r="N103" s="632"/>
    </row>
    <row r="104" spans="2:15" ht="17.25" hidden="1" customHeight="1" thickBot="1" x14ac:dyDescent="0.35">
      <c r="B104" s="306"/>
      <c r="C104" s="555"/>
      <c r="D104" s="330"/>
      <c r="E104" s="315"/>
      <c r="F104" s="392"/>
      <c r="G104" s="159">
        <v>6</v>
      </c>
      <c r="H104" s="159"/>
      <c r="I104" s="552"/>
      <c r="J104" s="392"/>
      <c r="K104" s="395"/>
      <c r="L104" s="298"/>
      <c r="M104" s="436"/>
      <c r="N104" s="632"/>
    </row>
    <row r="105" spans="2:15" ht="17.25" hidden="1" customHeight="1" thickBot="1" x14ac:dyDescent="0.35">
      <c r="B105" s="306"/>
      <c r="C105" s="555"/>
      <c r="D105" s="330"/>
      <c r="E105" s="315"/>
      <c r="F105" s="392"/>
      <c r="G105" s="159">
        <v>7</v>
      </c>
      <c r="H105" s="159"/>
      <c r="I105" s="552"/>
      <c r="J105" s="392"/>
      <c r="K105" s="395"/>
      <c r="L105" s="298"/>
      <c r="M105" s="436"/>
      <c r="N105" s="632"/>
    </row>
    <row r="106" spans="2:15" ht="12" customHeight="1" thickBot="1" x14ac:dyDescent="0.35">
      <c r="B106" s="307"/>
      <c r="C106" s="556"/>
      <c r="D106" s="331"/>
      <c r="E106" s="316"/>
      <c r="F106" s="393"/>
      <c r="G106" s="212">
        <v>8</v>
      </c>
      <c r="H106" s="212"/>
      <c r="I106" s="557"/>
      <c r="J106" s="393"/>
      <c r="K106" s="396"/>
      <c r="L106" s="298"/>
      <c r="M106" s="436"/>
      <c r="N106" s="632"/>
    </row>
    <row r="107" spans="2:15" ht="108.75" customHeight="1" x14ac:dyDescent="0.3">
      <c r="B107" s="305" t="str">
        <f>+LEFT(C107,4)</f>
        <v>12.4</v>
      </c>
      <c r="C107" s="554" t="s">
        <v>208</v>
      </c>
      <c r="D107" s="329" t="s">
        <v>209</v>
      </c>
      <c r="E107" s="314" t="s">
        <v>503</v>
      </c>
      <c r="F107" s="391">
        <v>3</v>
      </c>
      <c r="G107" s="158">
        <v>1</v>
      </c>
      <c r="H107" s="146" t="s">
        <v>456</v>
      </c>
      <c r="I107" s="315" t="s">
        <v>686</v>
      </c>
      <c r="J107" s="391">
        <v>3</v>
      </c>
      <c r="K107" s="394" t="str">
        <f t="shared" si="9"/>
        <v>Mantenimiento del control</v>
      </c>
      <c r="L107" s="298">
        <f t="shared" ref="L107" si="13">+IF(K107="",152,IF(K107="Deficiencia de control mayor (diseño y ejecución)",160,IF(K107="Deficiencia de control (diseño o ejecución)",180,IF(K107="Oportunidad de mejora",200,220))))</f>
        <v>220</v>
      </c>
      <c r="M107" s="436">
        <v>4.2365680000000001</v>
      </c>
      <c r="N107" s="632">
        <f>+L107+M107</f>
        <v>224.23656800000001</v>
      </c>
    </row>
    <row r="108" spans="2:15" ht="2.25" customHeight="1" thickBot="1" x14ac:dyDescent="0.35">
      <c r="B108" s="306"/>
      <c r="C108" s="555"/>
      <c r="D108" s="330"/>
      <c r="E108" s="315"/>
      <c r="F108" s="392"/>
      <c r="G108" s="159">
        <v>2</v>
      </c>
      <c r="H108" s="159"/>
      <c r="I108" s="315"/>
      <c r="J108" s="392"/>
      <c r="K108" s="395"/>
      <c r="L108" s="298"/>
      <c r="M108" s="436"/>
      <c r="N108" s="632"/>
    </row>
    <row r="109" spans="2:15" ht="17.25" hidden="1" customHeight="1" thickBot="1" x14ac:dyDescent="0.35">
      <c r="B109" s="306"/>
      <c r="C109" s="555"/>
      <c r="D109" s="330"/>
      <c r="E109" s="315"/>
      <c r="F109" s="392"/>
      <c r="G109" s="159">
        <v>3</v>
      </c>
      <c r="H109" s="159"/>
      <c r="I109" s="315"/>
      <c r="J109" s="392"/>
      <c r="K109" s="395"/>
      <c r="L109" s="298"/>
      <c r="M109" s="436"/>
      <c r="N109" s="632"/>
    </row>
    <row r="110" spans="2:15" ht="17.25" hidden="1" customHeight="1" thickBot="1" x14ac:dyDescent="0.35">
      <c r="B110" s="306"/>
      <c r="C110" s="555"/>
      <c r="D110" s="330"/>
      <c r="E110" s="315"/>
      <c r="F110" s="392"/>
      <c r="G110" s="159">
        <v>4</v>
      </c>
      <c r="H110" s="159"/>
      <c r="I110" s="315"/>
      <c r="J110" s="392"/>
      <c r="K110" s="395"/>
      <c r="L110" s="298"/>
      <c r="M110" s="436"/>
      <c r="N110" s="632"/>
    </row>
    <row r="111" spans="2:15" ht="17.25" hidden="1" customHeight="1" thickBot="1" x14ac:dyDescent="0.35">
      <c r="B111" s="306"/>
      <c r="C111" s="555"/>
      <c r="D111" s="330"/>
      <c r="E111" s="315"/>
      <c r="F111" s="392"/>
      <c r="G111" s="159">
        <v>5</v>
      </c>
      <c r="H111" s="159"/>
      <c r="I111" s="315"/>
      <c r="J111" s="392"/>
      <c r="K111" s="395"/>
      <c r="L111" s="298"/>
      <c r="M111" s="436"/>
      <c r="N111" s="632"/>
    </row>
    <row r="112" spans="2:15" ht="17.25" hidden="1" customHeight="1" thickBot="1" x14ac:dyDescent="0.35">
      <c r="B112" s="306"/>
      <c r="C112" s="555"/>
      <c r="D112" s="330"/>
      <c r="E112" s="315"/>
      <c r="F112" s="392"/>
      <c r="G112" s="159">
        <v>6</v>
      </c>
      <c r="H112" s="159"/>
      <c r="I112" s="315"/>
      <c r="J112" s="392"/>
      <c r="K112" s="395"/>
      <c r="L112" s="298"/>
      <c r="M112" s="436"/>
      <c r="N112" s="632"/>
    </row>
    <row r="113" spans="2:14" ht="17.25" hidden="1" customHeight="1" thickBot="1" x14ac:dyDescent="0.35">
      <c r="B113" s="306"/>
      <c r="C113" s="555"/>
      <c r="D113" s="330"/>
      <c r="E113" s="315"/>
      <c r="F113" s="392"/>
      <c r="G113" s="159">
        <v>7</v>
      </c>
      <c r="H113" s="159"/>
      <c r="I113" s="315"/>
      <c r="J113" s="392"/>
      <c r="K113" s="395"/>
      <c r="L113" s="298"/>
      <c r="M113" s="436"/>
      <c r="N113" s="632"/>
    </row>
    <row r="114" spans="2:14" ht="17.25" hidden="1" customHeight="1" thickBot="1" x14ac:dyDescent="0.35">
      <c r="B114" s="307"/>
      <c r="C114" s="556"/>
      <c r="D114" s="331"/>
      <c r="E114" s="316"/>
      <c r="F114" s="393"/>
      <c r="G114" s="212">
        <v>8</v>
      </c>
      <c r="H114" s="212"/>
      <c r="I114" s="316"/>
      <c r="J114" s="393"/>
      <c r="K114" s="396"/>
      <c r="L114" s="298"/>
      <c r="M114" s="436"/>
      <c r="N114" s="632"/>
    </row>
    <row r="115" spans="2:14" ht="94.5" customHeight="1" x14ac:dyDescent="0.3">
      <c r="B115" s="305" t="str">
        <f>+LEFT(C115,4)</f>
        <v>12.5</v>
      </c>
      <c r="C115" s="602" t="s">
        <v>210</v>
      </c>
      <c r="D115" s="329" t="s">
        <v>211</v>
      </c>
      <c r="E115" s="326" t="s">
        <v>687</v>
      </c>
      <c r="F115" s="391">
        <v>3</v>
      </c>
      <c r="G115" s="158">
        <v>1</v>
      </c>
      <c r="H115" s="146" t="s">
        <v>504</v>
      </c>
      <c r="I115" s="314" t="s">
        <v>688</v>
      </c>
      <c r="J115" s="391">
        <v>3</v>
      </c>
      <c r="K115" s="394" t="str">
        <f t="shared" si="9"/>
        <v>Mantenimiento del control</v>
      </c>
      <c r="L115" s="298">
        <f t="shared" ref="L115" si="14">+IF(K115="",152,IF(K115="Deficiencia de control mayor (diseño y ejecución)",160,IF(K115="Deficiencia de control (diseño o ejecución)",180,IF(K115="Oportunidad de mejora",200,220))))</f>
        <v>220</v>
      </c>
      <c r="M115" s="436">
        <v>4.3569000000000004</v>
      </c>
      <c r="N115" s="436">
        <f>+L115+M115</f>
        <v>224.3569</v>
      </c>
    </row>
    <row r="116" spans="2:14" ht="31.5" hidden="1" customHeight="1" x14ac:dyDescent="0.3">
      <c r="B116" s="306"/>
      <c r="C116" s="576"/>
      <c r="D116" s="330"/>
      <c r="E116" s="327"/>
      <c r="F116" s="392"/>
      <c r="G116" s="159">
        <v>2</v>
      </c>
      <c r="H116" s="159"/>
      <c r="I116" s="315"/>
      <c r="J116" s="392"/>
      <c r="K116" s="395"/>
      <c r="L116" s="298"/>
      <c r="M116" s="436"/>
      <c r="N116" s="436"/>
    </row>
    <row r="117" spans="2:14" ht="22.5" hidden="1" customHeight="1" x14ac:dyDescent="0.3">
      <c r="B117" s="306"/>
      <c r="C117" s="576"/>
      <c r="D117" s="330"/>
      <c r="E117" s="327"/>
      <c r="F117" s="392"/>
      <c r="G117" s="159">
        <v>3</v>
      </c>
      <c r="H117" s="159"/>
      <c r="I117" s="315"/>
      <c r="J117" s="392"/>
      <c r="K117" s="395"/>
      <c r="L117" s="298"/>
      <c r="M117" s="436"/>
      <c r="N117" s="436"/>
    </row>
    <row r="118" spans="2:14" ht="22.5" hidden="1" customHeight="1" x14ac:dyDescent="0.3">
      <c r="B118" s="306"/>
      <c r="C118" s="576"/>
      <c r="D118" s="330"/>
      <c r="E118" s="327"/>
      <c r="F118" s="392"/>
      <c r="G118" s="159">
        <v>4</v>
      </c>
      <c r="H118" s="159"/>
      <c r="I118" s="315"/>
      <c r="J118" s="392"/>
      <c r="K118" s="395"/>
      <c r="L118" s="298"/>
      <c r="M118" s="436"/>
      <c r="N118" s="436"/>
    </row>
    <row r="119" spans="2:14" ht="22.5" hidden="1" customHeight="1" x14ac:dyDescent="0.3">
      <c r="B119" s="306"/>
      <c r="C119" s="576"/>
      <c r="D119" s="330"/>
      <c r="E119" s="327"/>
      <c r="F119" s="392"/>
      <c r="G119" s="159">
        <v>5</v>
      </c>
      <c r="H119" s="159"/>
      <c r="I119" s="315"/>
      <c r="J119" s="392"/>
      <c r="K119" s="395"/>
      <c r="L119" s="298"/>
      <c r="M119" s="436"/>
      <c r="N119" s="436"/>
    </row>
    <row r="120" spans="2:14" ht="22.5" hidden="1" customHeight="1" x14ac:dyDescent="0.3">
      <c r="B120" s="306"/>
      <c r="C120" s="576"/>
      <c r="D120" s="330"/>
      <c r="E120" s="327"/>
      <c r="F120" s="392"/>
      <c r="G120" s="159">
        <v>6</v>
      </c>
      <c r="H120" s="159"/>
      <c r="I120" s="315"/>
      <c r="J120" s="392"/>
      <c r="K120" s="395"/>
      <c r="L120" s="298"/>
      <c r="M120" s="436"/>
      <c r="N120" s="436"/>
    </row>
    <row r="121" spans="2:14" ht="22.5" hidden="1" customHeight="1" x14ac:dyDescent="0.3">
      <c r="B121" s="306"/>
      <c r="C121" s="576"/>
      <c r="D121" s="330"/>
      <c r="E121" s="327"/>
      <c r="F121" s="392"/>
      <c r="G121" s="159">
        <v>7</v>
      </c>
      <c r="H121" s="159"/>
      <c r="I121" s="315"/>
      <c r="J121" s="392"/>
      <c r="K121" s="395"/>
      <c r="L121" s="298"/>
      <c r="M121" s="436"/>
      <c r="N121" s="436"/>
    </row>
    <row r="122" spans="2:14" ht="12" customHeight="1" thickBot="1" x14ac:dyDescent="0.35">
      <c r="B122" s="307"/>
      <c r="C122" s="577"/>
      <c r="D122" s="331"/>
      <c r="E122" s="328"/>
      <c r="F122" s="393"/>
      <c r="G122" s="212">
        <v>8</v>
      </c>
      <c r="H122" s="212"/>
      <c r="I122" s="316"/>
      <c r="J122" s="393"/>
      <c r="K122" s="396"/>
      <c r="L122" s="298"/>
      <c r="M122" s="436"/>
      <c r="N122" s="436"/>
    </row>
    <row r="123" spans="2:14" ht="22.5" customHeight="1" x14ac:dyDescent="0.3">
      <c r="D123" s="88"/>
    </row>
    <row r="124" spans="2:14" ht="22.5" customHeight="1" x14ac:dyDescent="0.3">
      <c r="D124" s="88"/>
    </row>
    <row r="125" spans="2:14" ht="22.5" customHeight="1" x14ac:dyDescent="0.3">
      <c r="D125" s="88"/>
    </row>
    <row r="126" spans="2:14" ht="22.5" customHeight="1" x14ac:dyDescent="0.3">
      <c r="D126" s="88"/>
    </row>
    <row r="127" spans="2:14" ht="22.5" customHeight="1" x14ac:dyDescent="0.3">
      <c r="D127" s="88"/>
    </row>
    <row r="128" spans="2:14" ht="22.5" customHeight="1" x14ac:dyDescent="0.3">
      <c r="D128" s="88"/>
    </row>
    <row r="129" spans="4:4" ht="22.5" customHeight="1" x14ac:dyDescent="0.3">
      <c r="D129" s="88"/>
    </row>
    <row r="130" spans="4:4" ht="22.5" customHeight="1" x14ac:dyDescent="0.3">
      <c r="D130" s="88"/>
    </row>
    <row r="131" spans="4:4" ht="22.5" customHeight="1" x14ac:dyDescent="0.3">
      <c r="D131" s="88"/>
    </row>
    <row r="132" spans="4:4" ht="22.5" customHeight="1" x14ac:dyDescent="0.3">
      <c r="D132" s="88"/>
    </row>
    <row r="133" spans="4:4" ht="22.5" customHeight="1" x14ac:dyDescent="0.3">
      <c r="D133" s="88"/>
    </row>
    <row r="134" spans="4:4" ht="22.5" customHeight="1" x14ac:dyDescent="0.3">
      <c r="D134" s="88"/>
    </row>
    <row r="135" spans="4:4" ht="22.5" customHeight="1" x14ac:dyDescent="0.3">
      <c r="D135" s="88"/>
    </row>
    <row r="136" spans="4:4" ht="22.5" customHeight="1" x14ac:dyDescent="0.3">
      <c r="D136" s="88"/>
    </row>
    <row r="137" spans="4:4" ht="22.5" customHeight="1" x14ac:dyDescent="0.3">
      <c r="D137" s="88"/>
    </row>
    <row r="138" spans="4:4" ht="22.5" customHeight="1" x14ac:dyDescent="0.3">
      <c r="D138" s="88"/>
    </row>
    <row r="139" spans="4:4" ht="22.5" customHeight="1" x14ac:dyDescent="0.3">
      <c r="D139" s="88"/>
    </row>
    <row r="140" spans="4:4" ht="22.5" customHeight="1" x14ac:dyDescent="0.3">
      <c r="D140" s="88"/>
    </row>
    <row r="141" spans="4:4" ht="22.5" customHeight="1" x14ac:dyDescent="0.3">
      <c r="D141" s="88"/>
    </row>
    <row r="142" spans="4:4" ht="22.5" customHeight="1" x14ac:dyDescent="0.3">
      <c r="D142" s="88"/>
    </row>
    <row r="143" spans="4:4" ht="22.5" customHeight="1" x14ac:dyDescent="0.3">
      <c r="D143" s="88"/>
    </row>
    <row r="144" spans="4:4" ht="22.5" customHeight="1" x14ac:dyDescent="0.3">
      <c r="D144" s="88"/>
    </row>
    <row r="145" spans="4:4" ht="22.5" customHeight="1" x14ac:dyDescent="0.3">
      <c r="D145" s="88"/>
    </row>
    <row r="146" spans="4:4" ht="22.5" customHeight="1" x14ac:dyDescent="0.3">
      <c r="D146" s="88"/>
    </row>
    <row r="147" spans="4:4" ht="22.5" customHeight="1" x14ac:dyDescent="0.3">
      <c r="D147" s="88"/>
    </row>
    <row r="148" spans="4:4" ht="22.5" customHeight="1" x14ac:dyDescent="0.3">
      <c r="D148" s="88"/>
    </row>
    <row r="149" spans="4:4" ht="22.5" customHeight="1" x14ac:dyDescent="0.3">
      <c r="D149" s="88"/>
    </row>
    <row r="150" spans="4:4" ht="22.5" customHeight="1" x14ac:dyDescent="0.3">
      <c r="D150" s="88"/>
    </row>
    <row r="151" spans="4:4" ht="22.5" customHeight="1" x14ac:dyDescent="0.3">
      <c r="D151" s="88"/>
    </row>
    <row r="152" spans="4:4" ht="22.5" customHeight="1" x14ac:dyDescent="0.3">
      <c r="D152" s="88"/>
    </row>
    <row r="153" spans="4:4" ht="22.5" customHeight="1" x14ac:dyDescent="0.3">
      <c r="D153" s="88"/>
    </row>
    <row r="154" spans="4:4" ht="22.5" customHeight="1" x14ac:dyDescent="0.3">
      <c r="D154" s="88"/>
    </row>
    <row r="155" spans="4:4" ht="22.5" customHeight="1" x14ac:dyDescent="0.3">
      <c r="D155" s="88"/>
    </row>
    <row r="156" spans="4:4" ht="22.5" customHeight="1" x14ac:dyDescent="0.3">
      <c r="D156" s="88"/>
    </row>
    <row r="157" spans="4:4" ht="22.5" customHeight="1" x14ac:dyDescent="0.3">
      <c r="D157" s="88"/>
    </row>
    <row r="158" spans="4:4" ht="22.5" customHeight="1" x14ac:dyDescent="0.3">
      <c r="D158" s="88"/>
    </row>
    <row r="159" spans="4:4" ht="22.5" customHeight="1" x14ac:dyDescent="0.3">
      <c r="D159" s="88"/>
    </row>
    <row r="160" spans="4:4" ht="22.5" customHeight="1" x14ac:dyDescent="0.3">
      <c r="D160" s="88"/>
    </row>
    <row r="161" spans="4:4" ht="22.5" customHeight="1" x14ac:dyDescent="0.3">
      <c r="D161" s="88"/>
    </row>
    <row r="162" spans="4:4" ht="22.5" customHeight="1" x14ac:dyDescent="0.3">
      <c r="D162" s="88"/>
    </row>
    <row r="163" spans="4:4" ht="22.5" customHeight="1" x14ac:dyDescent="0.3">
      <c r="D163" s="88"/>
    </row>
    <row r="164" spans="4:4" ht="22.5" customHeight="1" x14ac:dyDescent="0.3">
      <c r="D164" s="88"/>
    </row>
    <row r="165" spans="4:4" ht="22.5" customHeight="1" x14ac:dyDescent="0.3">
      <c r="D165" s="88"/>
    </row>
    <row r="166" spans="4:4" ht="22.5" customHeight="1" x14ac:dyDescent="0.3">
      <c r="D166" s="88"/>
    </row>
    <row r="167" spans="4:4" ht="22.5" customHeight="1" x14ac:dyDescent="0.3">
      <c r="D167" s="88"/>
    </row>
    <row r="168" spans="4:4" ht="22.5" customHeight="1" x14ac:dyDescent="0.3">
      <c r="D168" s="88"/>
    </row>
    <row r="169" spans="4:4" ht="22.5" customHeight="1" x14ac:dyDescent="0.3">
      <c r="D169" s="88"/>
    </row>
    <row r="170" spans="4:4" ht="22.5" customHeight="1" x14ac:dyDescent="0.3">
      <c r="D170" s="88"/>
    </row>
    <row r="171" spans="4:4" ht="22.5" customHeight="1" x14ac:dyDescent="0.3">
      <c r="D171" s="88"/>
    </row>
    <row r="172" spans="4:4" ht="22.5" customHeight="1" x14ac:dyDescent="0.3">
      <c r="D172" s="88"/>
    </row>
    <row r="173" spans="4:4" ht="22.5" customHeight="1" x14ac:dyDescent="0.3">
      <c r="D173" s="88"/>
    </row>
    <row r="174" spans="4:4" ht="22.5" customHeight="1" x14ac:dyDescent="0.3">
      <c r="D174" s="88"/>
    </row>
    <row r="175" spans="4:4" ht="22.5" customHeight="1" x14ac:dyDescent="0.3">
      <c r="D175" s="88"/>
    </row>
    <row r="176" spans="4:4" ht="22.5" customHeight="1" x14ac:dyDescent="0.3">
      <c r="D176" s="88"/>
    </row>
    <row r="177" spans="4:4" ht="22.5" customHeight="1" x14ac:dyDescent="0.3">
      <c r="D177" s="88"/>
    </row>
    <row r="178" spans="4:4" ht="22.5" customHeight="1" x14ac:dyDescent="0.3">
      <c r="D178" s="88"/>
    </row>
    <row r="179" spans="4:4" ht="22.5" customHeight="1" x14ac:dyDescent="0.3">
      <c r="D179" s="88"/>
    </row>
    <row r="180" spans="4:4" ht="22.5" customHeight="1" x14ac:dyDescent="0.3">
      <c r="D180" s="88"/>
    </row>
    <row r="181" spans="4:4" ht="22.5" customHeight="1" x14ac:dyDescent="0.3">
      <c r="D181" s="88"/>
    </row>
    <row r="182" spans="4:4" ht="22.5" customHeight="1" x14ac:dyDescent="0.3">
      <c r="D182" s="88"/>
    </row>
    <row r="183" spans="4:4" ht="22.5" customHeight="1" x14ac:dyDescent="0.3">
      <c r="D183" s="88"/>
    </row>
    <row r="184" spans="4:4" ht="22.5" customHeight="1" x14ac:dyDescent="0.3">
      <c r="D184" s="88"/>
    </row>
    <row r="185" spans="4:4" ht="22.5" customHeight="1" x14ac:dyDescent="0.3">
      <c r="D185" s="88"/>
    </row>
    <row r="186" spans="4:4" ht="22.5" customHeight="1" x14ac:dyDescent="0.3">
      <c r="D186" s="88"/>
    </row>
    <row r="187" spans="4:4" ht="22.5" customHeight="1" x14ac:dyDescent="0.3">
      <c r="D187" s="88"/>
    </row>
    <row r="188" spans="4:4" ht="22.5" customHeight="1" x14ac:dyDescent="0.3">
      <c r="D188" s="88"/>
    </row>
    <row r="189" spans="4:4" ht="22.5" customHeight="1" x14ac:dyDescent="0.3">
      <c r="D189" s="88"/>
    </row>
    <row r="190" spans="4:4" ht="22.5" customHeight="1" x14ac:dyDescent="0.3">
      <c r="D190" s="88"/>
    </row>
    <row r="191" spans="4:4" ht="22.5" customHeight="1" x14ac:dyDescent="0.3">
      <c r="D191" s="88"/>
    </row>
    <row r="192" spans="4:4" ht="22.5" customHeight="1" x14ac:dyDescent="0.3">
      <c r="D192" s="88"/>
    </row>
    <row r="193" spans="4:4" ht="22.5" customHeight="1" x14ac:dyDescent="0.3">
      <c r="D193" s="88"/>
    </row>
    <row r="194" spans="4:4" ht="22.5" customHeight="1" x14ac:dyDescent="0.3">
      <c r="D194" s="88"/>
    </row>
    <row r="195" spans="4:4" ht="22.5" customHeight="1" x14ac:dyDescent="0.3">
      <c r="D195" s="88"/>
    </row>
    <row r="196" spans="4:4" ht="22.5" customHeight="1" x14ac:dyDescent="0.3">
      <c r="D196" s="88"/>
    </row>
    <row r="197" spans="4:4" ht="22.5" customHeight="1" x14ac:dyDescent="0.3">
      <c r="D197" s="88"/>
    </row>
    <row r="198" spans="4:4" ht="22.5" customHeight="1" x14ac:dyDescent="0.3">
      <c r="D198" s="88"/>
    </row>
  </sheetData>
  <sheetProtection password="D72A" sheet="1" objects="1" scenarios="1" formatCells="0" formatColumns="0" formatRows="0"/>
  <autoFilter ref="C1:C122" xr:uid="{00000000-0009-0000-0000-000004000000}"/>
  <mergeCells count="176">
    <mergeCell ref="I115:I122"/>
    <mergeCell ref="K83:K90"/>
    <mergeCell ref="K91:K98"/>
    <mergeCell ref="K115:K122"/>
    <mergeCell ref="I29:I36"/>
    <mergeCell ref="I37:I44"/>
    <mergeCell ref="I48:I55"/>
    <mergeCell ref="I56:I63"/>
    <mergeCell ref="I64:I71"/>
    <mergeCell ref="I72:I79"/>
    <mergeCell ref="L107:L114"/>
    <mergeCell ref="M99:M106"/>
    <mergeCell ref="M107:M114"/>
    <mergeCell ref="I83:I90"/>
    <mergeCell ref="I91:I98"/>
    <mergeCell ref="N80:N82"/>
    <mergeCell ref="N83:N90"/>
    <mergeCell ref="N91:N98"/>
    <mergeCell ref="L80:L82"/>
    <mergeCell ref="L83:L90"/>
    <mergeCell ref="L91:L98"/>
    <mergeCell ref="N115:N122"/>
    <mergeCell ref="N18:N20"/>
    <mergeCell ref="N21:N28"/>
    <mergeCell ref="N29:N36"/>
    <mergeCell ref="N37:N44"/>
    <mergeCell ref="N45:N47"/>
    <mergeCell ref="N48:N55"/>
    <mergeCell ref="N56:N63"/>
    <mergeCell ref="N64:N71"/>
    <mergeCell ref="N72:N79"/>
    <mergeCell ref="N99:N106"/>
    <mergeCell ref="N107:N114"/>
    <mergeCell ref="L115:L122"/>
    <mergeCell ref="M18:M20"/>
    <mergeCell ref="M21:M28"/>
    <mergeCell ref="M29:M36"/>
    <mergeCell ref="M37:M44"/>
    <mergeCell ref="M45:M47"/>
    <mergeCell ref="M48:M55"/>
    <mergeCell ref="M56:M63"/>
    <mergeCell ref="M64:M71"/>
    <mergeCell ref="M72:M79"/>
    <mergeCell ref="M80:M82"/>
    <mergeCell ref="M83:M90"/>
    <mergeCell ref="M91:M98"/>
    <mergeCell ref="M115:M122"/>
    <mergeCell ref="L18:L20"/>
    <mergeCell ref="L21:L28"/>
    <mergeCell ref="L29:L36"/>
    <mergeCell ref="L37:L44"/>
    <mergeCell ref="L45:L47"/>
    <mergeCell ref="L48:L55"/>
    <mergeCell ref="L56:L63"/>
    <mergeCell ref="L64:L71"/>
    <mergeCell ref="L72:L79"/>
    <mergeCell ref="L99:L106"/>
    <mergeCell ref="C29:C36"/>
    <mergeCell ref="D29:D36"/>
    <mergeCell ref="E29:E36"/>
    <mergeCell ref="F29:F36"/>
    <mergeCell ref="J29:J36"/>
    <mergeCell ref="J48:J55"/>
    <mergeCell ref="C45:C47"/>
    <mergeCell ref="D45:D47"/>
    <mergeCell ref="E45:E47"/>
    <mergeCell ref="F45:F47"/>
    <mergeCell ref="G45:I45"/>
    <mergeCell ref="J45:J47"/>
    <mergeCell ref="G46:G47"/>
    <mergeCell ref="I46:I47"/>
    <mergeCell ref="C48:C55"/>
    <mergeCell ref="D48:D55"/>
    <mergeCell ref="E48:E55"/>
    <mergeCell ref="F48:F55"/>
    <mergeCell ref="C56:C63"/>
    <mergeCell ref="E56:E63"/>
    <mergeCell ref="D56:D63"/>
    <mergeCell ref="C64:C71"/>
    <mergeCell ref="D64:D71"/>
    <mergeCell ref="E64:E71"/>
    <mergeCell ref="C37:C44"/>
    <mergeCell ref="D37:D44"/>
    <mergeCell ref="E37:E44"/>
    <mergeCell ref="C115:C122"/>
    <mergeCell ref="D115:D122"/>
    <mergeCell ref="D80:D82"/>
    <mergeCell ref="C91:C98"/>
    <mergeCell ref="E91:E98"/>
    <mergeCell ref="C80:C82"/>
    <mergeCell ref="C83:C90"/>
    <mergeCell ref="E83:E90"/>
    <mergeCell ref="D72:D79"/>
    <mergeCell ref="D83:D90"/>
    <mergeCell ref="D91:D98"/>
    <mergeCell ref="E115:E122"/>
    <mergeCell ref="E80:E82"/>
    <mergeCell ref="C72:C79"/>
    <mergeCell ref="E72:E79"/>
    <mergeCell ref="C99:C106"/>
    <mergeCell ref="D99:D106"/>
    <mergeCell ref="E99:E106"/>
    <mergeCell ref="E18:E20"/>
    <mergeCell ref="J56:J63"/>
    <mergeCell ref="J115:J122"/>
    <mergeCell ref="F72:F79"/>
    <mergeCell ref="J72:J79"/>
    <mergeCell ref="J80:J82"/>
    <mergeCell ref="J83:J90"/>
    <mergeCell ref="J91:J98"/>
    <mergeCell ref="J64:J71"/>
    <mergeCell ref="F56:F63"/>
    <mergeCell ref="G81:G82"/>
    <mergeCell ref="G80:I80"/>
    <mergeCell ref="I81:I82"/>
    <mergeCell ref="F91:F98"/>
    <mergeCell ref="F80:F82"/>
    <mergeCell ref="F83:F90"/>
    <mergeCell ref="F115:F122"/>
    <mergeCell ref="F64:F71"/>
    <mergeCell ref="F37:F44"/>
    <mergeCell ref="J37:J44"/>
    <mergeCell ref="H19:H20"/>
    <mergeCell ref="H46:H47"/>
    <mergeCell ref="H81:H82"/>
    <mergeCell ref="I21:I28"/>
    <mergeCell ref="C15:K15"/>
    <mergeCell ref="C16:K16"/>
    <mergeCell ref="K48:K55"/>
    <mergeCell ref="K56:K63"/>
    <mergeCell ref="K64:K71"/>
    <mergeCell ref="K72:K79"/>
    <mergeCell ref="K80:K82"/>
    <mergeCell ref="K18:K20"/>
    <mergeCell ref="K21:K28"/>
    <mergeCell ref="K29:K36"/>
    <mergeCell ref="K37:K44"/>
    <mergeCell ref="K45:K47"/>
    <mergeCell ref="C21:C28"/>
    <mergeCell ref="E21:E28"/>
    <mergeCell ref="F21:F28"/>
    <mergeCell ref="G19:G20"/>
    <mergeCell ref="D21:D28"/>
    <mergeCell ref="J18:J20"/>
    <mergeCell ref="J21:J28"/>
    <mergeCell ref="C18:C20"/>
    <mergeCell ref="F18:F20"/>
    <mergeCell ref="D18:D20"/>
    <mergeCell ref="I19:I20"/>
    <mergeCell ref="G18:I18"/>
    <mergeCell ref="B83:B90"/>
    <mergeCell ref="B91:B98"/>
    <mergeCell ref="B115:B122"/>
    <mergeCell ref="B48:B55"/>
    <mergeCell ref="B56:B63"/>
    <mergeCell ref="B64:B71"/>
    <mergeCell ref="B72:B79"/>
    <mergeCell ref="B80:B82"/>
    <mergeCell ref="B18:B20"/>
    <mergeCell ref="B21:B28"/>
    <mergeCell ref="B29:B36"/>
    <mergeCell ref="B37:B44"/>
    <mergeCell ref="B45:B47"/>
    <mergeCell ref="B99:B106"/>
    <mergeCell ref="B107:B114"/>
    <mergeCell ref="F99:F106"/>
    <mergeCell ref="K99:K106"/>
    <mergeCell ref="C107:C114"/>
    <mergeCell ref="D107:D114"/>
    <mergeCell ref="E107:E114"/>
    <mergeCell ref="F107:F114"/>
    <mergeCell ref="I99:I106"/>
    <mergeCell ref="I107:I114"/>
    <mergeCell ref="J107:J114"/>
    <mergeCell ref="K107:K114"/>
    <mergeCell ref="J99:J106"/>
  </mergeCells>
  <dataValidations count="1">
    <dataValidation type="list" allowBlank="1" showInputMessage="1" showErrorMessage="1" sqref="J48:J79 J21:J44 F48:F79 F83:F122 F21:F44 J83:J122" xr:uid="{00000000-0002-0000-0400-000000000000}">
      <formula1>"1,2,3"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A1:N139"/>
  <sheetViews>
    <sheetView showGridLines="0" topLeftCell="A13" zoomScale="77" zoomScaleNormal="77" workbookViewId="0">
      <selection activeCell="D19" sqref="D19:D26"/>
    </sheetView>
  </sheetViews>
  <sheetFormatPr baseColWidth="10" defaultColWidth="9.140625" defaultRowHeight="32.25" customHeight="1" x14ac:dyDescent="0.3"/>
  <cols>
    <col min="1" max="1" width="2.5703125" style="13" customWidth="1"/>
    <col min="2" max="2" width="7.85546875" style="13" customWidth="1"/>
    <col min="3" max="4" width="37.85546875" style="13" customWidth="1"/>
    <col min="5" max="5" width="96.42578125" style="13" customWidth="1"/>
    <col min="6" max="6" width="7.42578125" style="13" customWidth="1"/>
    <col min="7" max="7" width="3.5703125" style="13" bestFit="1" customWidth="1"/>
    <col min="8" max="8" width="70.5703125" style="13" customWidth="1"/>
    <col min="9" max="9" width="120.85546875" style="13" customWidth="1"/>
    <col min="10" max="10" width="7.42578125" style="13" customWidth="1"/>
    <col min="11" max="11" width="13" style="13" customWidth="1"/>
    <col min="12" max="14" width="9.140625" style="76"/>
    <col min="15" max="16384" width="9.140625" style="13"/>
  </cols>
  <sheetData>
    <row r="1" spans="2:14" ht="16.5" x14ac:dyDescent="0.3"/>
    <row r="2" spans="2:14" ht="16.5" x14ac:dyDescent="0.3"/>
    <row r="3" spans="2:14" ht="16.5" x14ac:dyDescent="0.3"/>
    <row r="4" spans="2:14" ht="16.5" x14ac:dyDescent="0.3"/>
    <row r="5" spans="2:14" ht="16.5" x14ac:dyDescent="0.3"/>
    <row r="6" spans="2:14" ht="16.5" x14ac:dyDescent="0.3"/>
    <row r="7" spans="2:14" ht="16.5" x14ac:dyDescent="0.3"/>
    <row r="9" spans="2:14" ht="16.5" x14ac:dyDescent="0.3"/>
    <row r="11" spans="2:14" ht="16.5" x14ac:dyDescent="0.3">
      <c r="C11" s="18"/>
      <c r="D11" s="18"/>
      <c r="E11" s="18"/>
      <c r="F11" s="18"/>
      <c r="G11" s="18"/>
      <c r="H11" s="18"/>
      <c r="I11" s="18"/>
    </row>
    <row r="12" spans="2:14" ht="26.25" customHeight="1" x14ac:dyDescent="0.3">
      <c r="C12" s="641" t="s">
        <v>212</v>
      </c>
      <c r="D12" s="641"/>
      <c r="E12" s="641"/>
      <c r="F12" s="641"/>
      <c r="G12" s="641"/>
      <c r="H12" s="641"/>
      <c r="I12" s="641"/>
      <c r="J12" s="641"/>
      <c r="K12" s="641"/>
    </row>
    <row r="13" spans="2:14" ht="66.75" customHeight="1" x14ac:dyDescent="0.3">
      <c r="C13" s="500" t="s">
        <v>213</v>
      </c>
      <c r="D13" s="500"/>
      <c r="E13" s="500"/>
      <c r="F13" s="500"/>
      <c r="G13" s="500"/>
      <c r="H13" s="500"/>
      <c r="I13" s="500"/>
      <c r="J13" s="500"/>
      <c r="K13" s="500"/>
    </row>
    <row r="14" spans="2:14" ht="16.5" x14ac:dyDescent="0.3"/>
    <row r="15" spans="2:14" ht="12.75" customHeight="1" x14ac:dyDescent="0.3">
      <c r="B15" s="633" t="s">
        <v>111</v>
      </c>
      <c r="C15" s="633" t="s">
        <v>214</v>
      </c>
      <c r="D15" s="650" t="s">
        <v>8</v>
      </c>
      <c r="E15" s="663" t="s">
        <v>112</v>
      </c>
      <c r="F15" s="655" t="s">
        <v>156</v>
      </c>
      <c r="G15" s="645" t="s">
        <v>113</v>
      </c>
      <c r="H15" s="645"/>
      <c r="I15" s="645"/>
      <c r="J15" s="655" t="s">
        <v>157</v>
      </c>
      <c r="K15" s="639" t="s">
        <v>124</v>
      </c>
      <c r="L15" s="547"/>
      <c r="M15" s="547"/>
      <c r="N15" s="547"/>
    </row>
    <row r="16" spans="2:14" ht="15" customHeight="1" x14ac:dyDescent="0.3">
      <c r="B16" s="634"/>
      <c r="C16" s="634"/>
      <c r="D16" s="650"/>
      <c r="E16" s="664"/>
      <c r="F16" s="655"/>
      <c r="G16" s="645"/>
      <c r="H16" s="645"/>
      <c r="I16" s="645"/>
      <c r="J16" s="655"/>
      <c r="K16" s="639"/>
      <c r="L16" s="547"/>
      <c r="M16" s="547"/>
      <c r="N16" s="547"/>
    </row>
    <row r="17" spans="2:14" ht="27.75" customHeight="1" x14ac:dyDescent="0.3">
      <c r="B17" s="634"/>
      <c r="C17" s="634"/>
      <c r="D17" s="650"/>
      <c r="E17" s="664"/>
      <c r="F17" s="655"/>
      <c r="G17" s="645" t="s">
        <v>13</v>
      </c>
      <c r="H17" s="650" t="s">
        <v>15</v>
      </c>
      <c r="I17" s="650" t="s">
        <v>17</v>
      </c>
      <c r="J17" s="655"/>
      <c r="K17" s="639"/>
      <c r="L17" s="547"/>
      <c r="M17" s="547"/>
      <c r="N17" s="547"/>
    </row>
    <row r="18" spans="2:14" ht="72" customHeight="1" thickBot="1" x14ac:dyDescent="0.35">
      <c r="B18" s="634"/>
      <c r="C18" s="634"/>
      <c r="D18" s="650"/>
      <c r="E18" s="665"/>
      <c r="F18" s="655"/>
      <c r="G18" s="645"/>
      <c r="H18" s="645"/>
      <c r="I18" s="645"/>
      <c r="J18" s="655"/>
      <c r="K18" s="640"/>
      <c r="L18" s="547"/>
      <c r="M18" s="547"/>
      <c r="N18" s="547"/>
    </row>
    <row r="19" spans="2:14" ht="66" customHeight="1" x14ac:dyDescent="0.3">
      <c r="B19" s="305" t="str">
        <f>+LEFT(C19,4)</f>
        <v>13.1</v>
      </c>
      <c r="C19" s="646" t="s">
        <v>215</v>
      </c>
      <c r="D19" s="329" t="s">
        <v>216</v>
      </c>
      <c r="E19" s="647" t="s">
        <v>513</v>
      </c>
      <c r="F19" s="320">
        <v>3</v>
      </c>
      <c r="G19" s="158">
        <v>1</v>
      </c>
      <c r="H19" s="146" t="s">
        <v>457</v>
      </c>
      <c r="I19" s="314" t="s">
        <v>546</v>
      </c>
      <c r="J19" s="391">
        <v>3</v>
      </c>
      <c r="K19" s="394" t="str">
        <f t="shared" ref="K19" si="0">+IF(OR(ISBLANK(F19),ISBLANK(J19)),"",IF(OR(AND(F19=1,J19=1),AND(F19=1,J19=2),AND(F19=1,J19=3)),"Deficiencia de control mayor (diseño y ejecución)",IF(OR(AND(F19=2,J19=2),AND(F19=3,J19=1),AND(F19=3,J19=2),AND(F19=2,J19=1)),"Deficiencia de control (diseño o ejecución)",IF(AND(F19=2,J19=3),"Oportunidad de mejora","Mantenimiento del control"))))</f>
        <v>Mantenimiento del control</v>
      </c>
      <c r="L19" s="298">
        <f>+IF(K19="",231,IF(K19="Deficiencia de control mayor (diseño y ejecución)",240,IF(K19="Deficiencia de control (diseño o ejecución)",260,IF(K19="Oportunidad de mejora",280,300))))</f>
        <v>300</v>
      </c>
      <c r="M19" s="436">
        <v>4.4569000000000001</v>
      </c>
      <c r="N19" s="436">
        <f>+L19+M19</f>
        <v>304.45690000000002</v>
      </c>
    </row>
    <row r="20" spans="2:14" ht="81" customHeight="1" thickBot="1" x14ac:dyDescent="0.35">
      <c r="B20" s="306"/>
      <c r="C20" s="643"/>
      <c r="D20" s="330"/>
      <c r="E20" s="648"/>
      <c r="F20" s="321"/>
      <c r="G20" s="159">
        <v>2</v>
      </c>
      <c r="H20" s="129" t="s">
        <v>689</v>
      </c>
      <c r="I20" s="315"/>
      <c r="J20" s="392"/>
      <c r="K20" s="395"/>
      <c r="L20" s="298"/>
      <c r="M20" s="436"/>
      <c r="N20" s="436"/>
    </row>
    <row r="21" spans="2:14" ht="10.5" hidden="1" customHeight="1" thickBot="1" x14ac:dyDescent="0.35">
      <c r="B21" s="306"/>
      <c r="C21" s="643"/>
      <c r="D21" s="330"/>
      <c r="E21" s="648"/>
      <c r="F21" s="321"/>
      <c r="G21" s="159">
        <v>3</v>
      </c>
      <c r="H21" s="159"/>
      <c r="I21" s="315"/>
      <c r="J21" s="392"/>
      <c r="K21" s="395"/>
      <c r="L21" s="298"/>
      <c r="M21" s="436"/>
      <c r="N21" s="436"/>
    </row>
    <row r="22" spans="2:14" ht="4.5" hidden="1" customHeight="1" thickBot="1" x14ac:dyDescent="0.35">
      <c r="B22" s="306"/>
      <c r="C22" s="643"/>
      <c r="D22" s="330"/>
      <c r="E22" s="648"/>
      <c r="F22" s="321"/>
      <c r="G22" s="159">
        <v>4</v>
      </c>
      <c r="H22" s="159"/>
      <c r="I22" s="315"/>
      <c r="J22" s="392"/>
      <c r="K22" s="395"/>
      <c r="L22" s="298"/>
      <c r="M22" s="436"/>
      <c r="N22" s="436"/>
    </row>
    <row r="23" spans="2:14" ht="17.25" hidden="1" customHeight="1" thickBot="1" x14ac:dyDescent="0.35">
      <c r="B23" s="306"/>
      <c r="C23" s="643"/>
      <c r="D23" s="330"/>
      <c r="E23" s="648"/>
      <c r="F23" s="321"/>
      <c r="G23" s="159">
        <v>5</v>
      </c>
      <c r="H23" s="159"/>
      <c r="I23" s="315"/>
      <c r="J23" s="392"/>
      <c r="K23" s="395"/>
      <c r="L23" s="298"/>
      <c r="M23" s="436"/>
      <c r="N23" s="436"/>
    </row>
    <row r="24" spans="2:14" ht="17.25" hidden="1" customHeight="1" thickBot="1" x14ac:dyDescent="0.35">
      <c r="B24" s="306"/>
      <c r="C24" s="643"/>
      <c r="D24" s="330"/>
      <c r="E24" s="648"/>
      <c r="F24" s="321"/>
      <c r="G24" s="159">
        <v>6</v>
      </c>
      <c r="H24" s="159"/>
      <c r="I24" s="315"/>
      <c r="J24" s="392"/>
      <c r="K24" s="395"/>
      <c r="L24" s="298"/>
      <c r="M24" s="436"/>
      <c r="N24" s="436"/>
    </row>
    <row r="25" spans="2:14" ht="17.25" hidden="1" customHeight="1" thickBot="1" x14ac:dyDescent="0.35">
      <c r="B25" s="306"/>
      <c r="C25" s="643"/>
      <c r="D25" s="330"/>
      <c r="E25" s="648"/>
      <c r="F25" s="321"/>
      <c r="G25" s="159">
        <v>7</v>
      </c>
      <c r="H25" s="159"/>
      <c r="I25" s="315"/>
      <c r="J25" s="392"/>
      <c r="K25" s="395"/>
      <c r="L25" s="298"/>
      <c r="M25" s="436"/>
      <c r="N25" s="436"/>
    </row>
    <row r="26" spans="2:14" ht="17.25" hidden="1" customHeight="1" thickBot="1" x14ac:dyDescent="0.35">
      <c r="B26" s="307"/>
      <c r="C26" s="644"/>
      <c r="D26" s="331"/>
      <c r="E26" s="649"/>
      <c r="F26" s="322"/>
      <c r="G26" s="212">
        <v>8</v>
      </c>
      <c r="H26" s="212"/>
      <c r="I26" s="316"/>
      <c r="J26" s="393"/>
      <c r="K26" s="396"/>
      <c r="L26" s="298"/>
      <c r="M26" s="436"/>
      <c r="N26" s="436"/>
    </row>
    <row r="27" spans="2:14" ht="66" customHeight="1" x14ac:dyDescent="0.3">
      <c r="B27" s="305" t="str">
        <f>+LEFT(C27,4)</f>
        <v>13.2</v>
      </c>
      <c r="C27" s="642" t="s">
        <v>217</v>
      </c>
      <c r="D27" s="329" t="s">
        <v>218</v>
      </c>
      <c r="E27" s="326" t="s">
        <v>760</v>
      </c>
      <c r="F27" s="320">
        <v>3</v>
      </c>
      <c r="G27" s="158">
        <v>1</v>
      </c>
      <c r="H27" s="146" t="s">
        <v>690</v>
      </c>
      <c r="I27" s="314" t="s">
        <v>540</v>
      </c>
      <c r="J27" s="391">
        <v>3</v>
      </c>
      <c r="K27" s="394" t="str">
        <f t="shared" ref="K27:K43" si="1">+IF(OR(ISBLANK(F27),ISBLANK(J27)),"",IF(OR(AND(F27=1,J27=1),AND(F27=1,J27=2),AND(F27=1,J27=3)),"Deficiencia de control mayor (diseño y ejecución)",IF(OR(AND(F27=2,J27=2),AND(F27=3,J27=1),AND(F27=3,J27=2),AND(F27=2,J27=1)),"Deficiencia de control (diseño o ejecución)",IF(AND(F27=2,J27=3),"Oportunidad de mejora","Mantenimiento del control"))))</f>
        <v>Mantenimiento del control</v>
      </c>
      <c r="L27" s="298">
        <f t="shared" ref="L27" si="2">+IF(K27="",231,IF(K27="Deficiencia de control mayor (diseño y ejecución)",240,IF(K27="Deficiencia de control (diseño o ejecución)",260,IF(K27="Oportunidad de mejora",280,300))))</f>
        <v>300</v>
      </c>
      <c r="M27" s="436">
        <v>4.5632000000000001</v>
      </c>
      <c r="N27" s="436">
        <f>+L27+M27</f>
        <v>304.56319999999999</v>
      </c>
    </row>
    <row r="28" spans="2:14" ht="74.25" customHeight="1" thickBot="1" x14ac:dyDescent="0.35">
      <c r="B28" s="306"/>
      <c r="C28" s="643"/>
      <c r="D28" s="330"/>
      <c r="E28" s="327"/>
      <c r="F28" s="321"/>
      <c r="G28" s="159">
        <v>2</v>
      </c>
      <c r="H28" s="129" t="s">
        <v>458</v>
      </c>
      <c r="I28" s="315"/>
      <c r="J28" s="392"/>
      <c r="K28" s="395"/>
      <c r="L28" s="298"/>
      <c r="M28" s="436"/>
      <c r="N28" s="436"/>
    </row>
    <row r="29" spans="2:14" ht="12.75" hidden="1" customHeight="1" thickBot="1" x14ac:dyDescent="0.35">
      <c r="B29" s="306"/>
      <c r="C29" s="643"/>
      <c r="D29" s="330"/>
      <c r="E29" s="327"/>
      <c r="F29" s="321"/>
      <c r="G29" s="159">
        <v>3</v>
      </c>
      <c r="H29" s="159"/>
      <c r="I29" s="315"/>
      <c r="J29" s="392"/>
      <c r="K29" s="395"/>
      <c r="L29" s="298"/>
      <c r="M29" s="436"/>
      <c r="N29" s="436"/>
    </row>
    <row r="30" spans="2:14" ht="4.5" hidden="1" customHeight="1" thickBot="1" x14ac:dyDescent="0.35">
      <c r="B30" s="306"/>
      <c r="C30" s="643"/>
      <c r="D30" s="330"/>
      <c r="E30" s="327"/>
      <c r="F30" s="321"/>
      <c r="G30" s="159">
        <v>4</v>
      </c>
      <c r="H30" s="159"/>
      <c r="I30" s="315"/>
      <c r="J30" s="392"/>
      <c r="K30" s="395"/>
      <c r="L30" s="298"/>
      <c r="M30" s="436"/>
      <c r="N30" s="436"/>
    </row>
    <row r="31" spans="2:14" ht="17.25" hidden="1" customHeight="1" thickBot="1" x14ac:dyDescent="0.35">
      <c r="B31" s="306"/>
      <c r="C31" s="643"/>
      <c r="D31" s="330"/>
      <c r="E31" s="327"/>
      <c r="F31" s="321"/>
      <c r="G31" s="159">
        <v>5</v>
      </c>
      <c r="H31" s="159"/>
      <c r="I31" s="315"/>
      <c r="J31" s="392"/>
      <c r="K31" s="395"/>
      <c r="L31" s="298"/>
      <c r="M31" s="436"/>
      <c r="N31" s="436"/>
    </row>
    <row r="32" spans="2:14" ht="17.25" hidden="1" customHeight="1" thickBot="1" x14ac:dyDescent="0.35">
      <c r="B32" s="306"/>
      <c r="C32" s="643"/>
      <c r="D32" s="330"/>
      <c r="E32" s="327"/>
      <c r="F32" s="321"/>
      <c r="G32" s="159">
        <v>6</v>
      </c>
      <c r="H32" s="159"/>
      <c r="I32" s="315"/>
      <c r="J32" s="392"/>
      <c r="K32" s="395"/>
      <c r="L32" s="298"/>
      <c r="M32" s="436"/>
      <c r="N32" s="436"/>
    </row>
    <row r="33" spans="1:14" ht="17.25" hidden="1" customHeight="1" thickBot="1" x14ac:dyDescent="0.35">
      <c r="B33" s="306"/>
      <c r="C33" s="643"/>
      <c r="D33" s="330"/>
      <c r="E33" s="327"/>
      <c r="F33" s="321"/>
      <c r="G33" s="159">
        <v>7</v>
      </c>
      <c r="H33" s="159"/>
      <c r="I33" s="315"/>
      <c r="J33" s="392"/>
      <c r="K33" s="395"/>
      <c r="L33" s="298"/>
      <c r="M33" s="436"/>
      <c r="N33" s="436"/>
    </row>
    <row r="34" spans="1:14" ht="17.25" hidden="1" customHeight="1" thickBot="1" x14ac:dyDescent="0.35">
      <c r="B34" s="307"/>
      <c r="C34" s="644"/>
      <c r="D34" s="331"/>
      <c r="E34" s="328"/>
      <c r="F34" s="322"/>
      <c r="G34" s="212">
        <v>8</v>
      </c>
      <c r="H34" s="212"/>
      <c r="I34" s="316"/>
      <c r="J34" s="393"/>
      <c r="K34" s="396"/>
      <c r="L34" s="298"/>
      <c r="M34" s="436"/>
      <c r="N34" s="436"/>
    </row>
    <row r="35" spans="1:14" ht="69" customHeight="1" x14ac:dyDescent="0.3">
      <c r="B35" s="305" t="str">
        <f>+LEFT(C35,4)</f>
        <v>13.3</v>
      </c>
      <c r="C35" s="642" t="s">
        <v>219</v>
      </c>
      <c r="D35" s="329" t="s">
        <v>218</v>
      </c>
      <c r="E35" s="326" t="s">
        <v>691</v>
      </c>
      <c r="F35" s="320">
        <v>3</v>
      </c>
      <c r="G35" s="158">
        <v>1</v>
      </c>
      <c r="H35" s="146" t="s">
        <v>692</v>
      </c>
      <c r="I35" s="314" t="s">
        <v>541</v>
      </c>
      <c r="J35" s="391">
        <v>3</v>
      </c>
      <c r="K35" s="394" t="str">
        <f t="shared" si="1"/>
        <v>Mantenimiento del control</v>
      </c>
      <c r="L35" s="298">
        <f t="shared" ref="L35" si="3">+IF(K35="",231,IF(K35="Deficiencia de control mayor (diseño y ejecución)",240,IF(K35="Deficiencia de control (diseño o ejecución)",260,IF(K35="Oportunidad de mejora",280,300))))</f>
        <v>300</v>
      </c>
      <c r="M35" s="436">
        <v>4.6321000000000003</v>
      </c>
      <c r="N35" s="436">
        <f>+L35+M35</f>
        <v>304.63209999999998</v>
      </c>
    </row>
    <row r="36" spans="1:14" ht="45" customHeight="1" x14ac:dyDescent="0.3">
      <c r="B36" s="306"/>
      <c r="C36" s="643"/>
      <c r="D36" s="330"/>
      <c r="E36" s="327"/>
      <c r="F36" s="321"/>
      <c r="G36" s="159">
        <v>2</v>
      </c>
      <c r="H36" s="127" t="s">
        <v>459</v>
      </c>
      <c r="I36" s="315"/>
      <c r="J36" s="392"/>
      <c r="K36" s="395"/>
      <c r="L36" s="298"/>
      <c r="M36" s="436"/>
      <c r="N36" s="436"/>
    </row>
    <row r="37" spans="1:14" ht="71.25" customHeight="1" x14ac:dyDescent="0.3">
      <c r="B37" s="306"/>
      <c r="C37" s="643"/>
      <c r="D37" s="330"/>
      <c r="E37" s="327"/>
      <c r="F37" s="321"/>
      <c r="G37" s="159">
        <v>3</v>
      </c>
      <c r="H37" s="127" t="s">
        <v>460</v>
      </c>
      <c r="I37" s="315"/>
      <c r="J37" s="392"/>
      <c r="K37" s="395"/>
      <c r="L37" s="298"/>
      <c r="M37" s="436"/>
      <c r="N37" s="436"/>
    </row>
    <row r="38" spans="1:14" ht="16.5" hidden="1" customHeight="1" x14ac:dyDescent="0.3">
      <c r="B38" s="306"/>
      <c r="C38" s="643"/>
      <c r="D38" s="330"/>
      <c r="E38" s="327"/>
      <c r="F38" s="321"/>
      <c r="G38" s="159">
        <v>4</v>
      </c>
      <c r="H38" s="159"/>
      <c r="I38" s="315"/>
      <c r="J38" s="392"/>
      <c r="K38" s="395"/>
      <c r="L38" s="298"/>
      <c r="M38" s="436"/>
      <c r="N38" s="436"/>
    </row>
    <row r="39" spans="1:14" ht="3" customHeight="1" thickBot="1" x14ac:dyDescent="0.35">
      <c r="B39" s="306"/>
      <c r="C39" s="643"/>
      <c r="D39" s="330"/>
      <c r="E39" s="327"/>
      <c r="F39" s="321"/>
      <c r="G39" s="159">
        <v>5</v>
      </c>
      <c r="H39" s="159"/>
      <c r="I39" s="315"/>
      <c r="J39" s="392"/>
      <c r="K39" s="395"/>
      <c r="L39" s="298"/>
      <c r="M39" s="436"/>
      <c r="N39" s="436"/>
    </row>
    <row r="40" spans="1:14" ht="17.25" hidden="1" customHeight="1" thickBot="1" x14ac:dyDescent="0.35">
      <c r="B40" s="306"/>
      <c r="C40" s="643"/>
      <c r="D40" s="330"/>
      <c r="E40" s="327"/>
      <c r="F40" s="321"/>
      <c r="G40" s="159">
        <v>6</v>
      </c>
      <c r="H40" s="159"/>
      <c r="I40" s="315"/>
      <c r="J40" s="392"/>
      <c r="K40" s="395"/>
      <c r="L40" s="298"/>
      <c r="M40" s="436"/>
      <c r="N40" s="436"/>
    </row>
    <row r="41" spans="1:14" ht="17.25" hidden="1" customHeight="1" thickBot="1" x14ac:dyDescent="0.35">
      <c r="B41" s="306"/>
      <c r="C41" s="643"/>
      <c r="D41" s="330"/>
      <c r="E41" s="327"/>
      <c r="F41" s="321"/>
      <c r="G41" s="159">
        <v>7</v>
      </c>
      <c r="H41" s="159"/>
      <c r="I41" s="315"/>
      <c r="J41" s="392"/>
      <c r="K41" s="395"/>
      <c r="L41" s="298"/>
      <c r="M41" s="436"/>
      <c r="N41" s="436"/>
    </row>
    <row r="42" spans="1:14" ht="39" hidden="1" customHeight="1" thickBot="1" x14ac:dyDescent="0.35">
      <c r="B42" s="307"/>
      <c r="C42" s="644"/>
      <c r="D42" s="331"/>
      <c r="E42" s="328"/>
      <c r="F42" s="322"/>
      <c r="G42" s="212">
        <v>8</v>
      </c>
      <c r="H42" s="212"/>
      <c r="I42" s="316"/>
      <c r="J42" s="393"/>
      <c r="K42" s="396"/>
      <c r="L42" s="298"/>
      <c r="M42" s="436"/>
      <c r="N42" s="436"/>
    </row>
    <row r="43" spans="1:14" ht="61.5" customHeight="1" x14ac:dyDescent="0.3">
      <c r="A43" s="667"/>
      <c r="B43" s="305" t="str">
        <f>+LEFT(C43,4)</f>
        <v>13.4</v>
      </c>
      <c r="C43" s="642" t="s">
        <v>220</v>
      </c>
      <c r="D43" s="329" t="s">
        <v>218</v>
      </c>
      <c r="E43" s="326" t="s">
        <v>514</v>
      </c>
      <c r="F43" s="320">
        <v>3</v>
      </c>
      <c r="G43" s="158">
        <v>1</v>
      </c>
      <c r="H43" s="146" t="s">
        <v>693</v>
      </c>
      <c r="I43" s="314" t="s">
        <v>548</v>
      </c>
      <c r="J43" s="391">
        <v>3</v>
      </c>
      <c r="K43" s="394" t="str">
        <f t="shared" si="1"/>
        <v>Mantenimiento del control</v>
      </c>
      <c r="L43" s="298">
        <f t="shared" ref="L43" si="4">+IF(K43="",231,IF(K43="Deficiencia de control mayor (diseño y ejecución)",240,IF(K43="Deficiencia de control (diseño o ejecución)",260,IF(K43="Oportunidad de mejora",280,300))))</f>
        <v>300</v>
      </c>
      <c r="M43" s="436">
        <v>4.7896000000000001</v>
      </c>
      <c r="N43" s="436">
        <f>+L43+M43</f>
        <v>304.78960000000001</v>
      </c>
    </row>
    <row r="44" spans="1:14" ht="61.5" customHeight="1" x14ac:dyDescent="0.3">
      <c r="A44" s="667"/>
      <c r="B44" s="306"/>
      <c r="C44" s="643"/>
      <c r="D44" s="330"/>
      <c r="E44" s="327"/>
      <c r="F44" s="321"/>
      <c r="G44" s="159">
        <v>2</v>
      </c>
      <c r="H44" s="129" t="s">
        <v>461</v>
      </c>
      <c r="I44" s="315"/>
      <c r="J44" s="392"/>
      <c r="K44" s="395"/>
      <c r="L44" s="298"/>
      <c r="M44" s="436"/>
      <c r="N44" s="436"/>
    </row>
    <row r="45" spans="1:14" ht="84.75" customHeight="1" x14ac:dyDescent="0.3">
      <c r="B45" s="306"/>
      <c r="C45" s="643"/>
      <c r="D45" s="330"/>
      <c r="E45" s="327"/>
      <c r="F45" s="321"/>
      <c r="G45" s="159">
        <v>3</v>
      </c>
      <c r="H45" s="127" t="s">
        <v>694</v>
      </c>
      <c r="I45" s="315"/>
      <c r="J45" s="392"/>
      <c r="K45" s="395"/>
      <c r="L45" s="298"/>
      <c r="M45" s="436"/>
      <c r="N45" s="436"/>
    </row>
    <row r="46" spans="1:14" ht="1.5" customHeight="1" x14ac:dyDescent="0.3">
      <c r="B46" s="306"/>
      <c r="C46" s="643"/>
      <c r="D46" s="330"/>
      <c r="E46" s="327"/>
      <c r="F46" s="321"/>
      <c r="G46" s="159">
        <v>4</v>
      </c>
      <c r="H46" s="159"/>
      <c r="I46" s="315"/>
      <c r="J46" s="392"/>
      <c r="K46" s="395"/>
      <c r="L46" s="298"/>
      <c r="M46" s="436"/>
      <c r="N46" s="436"/>
    </row>
    <row r="47" spans="1:14" ht="16.5" hidden="1" customHeight="1" x14ac:dyDescent="0.3">
      <c r="B47" s="306"/>
      <c r="C47" s="643"/>
      <c r="D47" s="330"/>
      <c r="E47" s="327"/>
      <c r="F47" s="321"/>
      <c r="G47" s="159">
        <v>5</v>
      </c>
      <c r="H47" s="159"/>
      <c r="I47" s="315"/>
      <c r="J47" s="392"/>
      <c r="K47" s="395"/>
      <c r="L47" s="298"/>
      <c r="M47" s="436"/>
      <c r="N47" s="436"/>
    </row>
    <row r="48" spans="1:14" ht="16.5" hidden="1" customHeight="1" x14ac:dyDescent="0.3">
      <c r="B48" s="306"/>
      <c r="C48" s="643"/>
      <c r="D48" s="330"/>
      <c r="E48" s="327"/>
      <c r="F48" s="321"/>
      <c r="G48" s="159">
        <v>6</v>
      </c>
      <c r="H48" s="159"/>
      <c r="I48" s="315"/>
      <c r="J48" s="392"/>
      <c r="K48" s="395"/>
      <c r="L48" s="298"/>
      <c r="M48" s="436"/>
      <c r="N48" s="436"/>
    </row>
    <row r="49" spans="2:14" ht="16.5" hidden="1" customHeight="1" x14ac:dyDescent="0.3">
      <c r="B49" s="306"/>
      <c r="C49" s="643"/>
      <c r="D49" s="330"/>
      <c r="E49" s="327"/>
      <c r="F49" s="321"/>
      <c r="G49" s="159">
        <v>7</v>
      </c>
      <c r="H49" s="159"/>
      <c r="I49" s="315"/>
      <c r="J49" s="392"/>
      <c r="K49" s="395"/>
      <c r="L49" s="298"/>
      <c r="M49" s="436"/>
      <c r="N49" s="436"/>
    </row>
    <row r="50" spans="2:14" ht="17.25" hidden="1" customHeight="1" thickBot="1" x14ac:dyDescent="0.35">
      <c r="B50" s="307"/>
      <c r="C50" s="644"/>
      <c r="D50" s="331"/>
      <c r="E50" s="328"/>
      <c r="F50" s="322"/>
      <c r="G50" s="212">
        <v>8</v>
      </c>
      <c r="H50" s="212"/>
      <c r="I50" s="316"/>
      <c r="J50" s="393"/>
      <c r="K50" s="396"/>
      <c r="L50" s="298"/>
      <c r="M50" s="436"/>
      <c r="N50" s="436"/>
    </row>
    <row r="51" spans="2:14" ht="12.75" customHeight="1" x14ac:dyDescent="0.3">
      <c r="B51" s="635"/>
      <c r="C51" s="635" t="s">
        <v>761</v>
      </c>
      <c r="D51" s="671" t="s">
        <v>8</v>
      </c>
      <c r="E51" s="672" t="s">
        <v>744</v>
      </c>
      <c r="F51" s="653" t="s">
        <v>751</v>
      </c>
      <c r="G51" s="652" t="s">
        <v>113</v>
      </c>
      <c r="H51" s="652"/>
      <c r="I51" s="652"/>
      <c r="J51" s="653" t="s">
        <v>754</v>
      </c>
      <c r="K51" s="637" t="s">
        <v>124</v>
      </c>
      <c r="L51" s="548"/>
      <c r="M51" s="548"/>
      <c r="N51" s="548"/>
    </row>
    <row r="52" spans="2:14" ht="15" customHeight="1" x14ac:dyDescent="0.3">
      <c r="B52" s="636"/>
      <c r="C52" s="636"/>
      <c r="D52" s="671"/>
      <c r="E52" s="673"/>
      <c r="F52" s="653"/>
      <c r="G52" s="652"/>
      <c r="H52" s="652"/>
      <c r="I52" s="652"/>
      <c r="J52" s="653"/>
      <c r="K52" s="637"/>
      <c r="L52" s="548"/>
      <c r="M52" s="548"/>
      <c r="N52" s="548"/>
    </row>
    <row r="53" spans="2:14" ht="27.75" customHeight="1" x14ac:dyDescent="0.3">
      <c r="B53" s="636"/>
      <c r="C53" s="636"/>
      <c r="D53" s="671"/>
      <c r="E53" s="673"/>
      <c r="F53" s="653"/>
      <c r="G53" s="652" t="s">
        <v>13</v>
      </c>
      <c r="H53" s="651" t="s">
        <v>15</v>
      </c>
      <c r="I53" s="651" t="s">
        <v>17</v>
      </c>
      <c r="J53" s="653"/>
      <c r="K53" s="637"/>
      <c r="L53" s="548"/>
      <c r="M53" s="548"/>
      <c r="N53" s="548"/>
    </row>
    <row r="54" spans="2:14" ht="52.5" customHeight="1" thickBot="1" x14ac:dyDescent="0.35">
      <c r="B54" s="636"/>
      <c r="C54" s="636"/>
      <c r="D54" s="671"/>
      <c r="E54" s="674"/>
      <c r="F54" s="653"/>
      <c r="G54" s="652"/>
      <c r="H54" s="652"/>
      <c r="I54" s="652"/>
      <c r="J54" s="653"/>
      <c r="K54" s="638"/>
      <c r="L54" s="548"/>
      <c r="M54" s="548"/>
      <c r="N54" s="548"/>
    </row>
    <row r="55" spans="2:14" ht="134.25" customHeight="1" x14ac:dyDescent="0.3">
      <c r="B55" s="305" t="str">
        <f>+LEFT(C55,4)</f>
        <v>14.1</v>
      </c>
      <c r="C55" s="460" t="s">
        <v>221</v>
      </c>
      <c r="D55" s="385" t="s">
        <v>222</v>
      </c>
      <c r="E55" s="326" t="s">
        <v>695</v>
      </c>
      <c r="F55" s="320">
        <v>3</v>
      </c>
      <c r="G55" s="158">
        <v>1</v>
      </c>
      <c r="H55" s="149" t="s">
        <v>696</v>
      </c>
      <c r="I55" s="314" t="s">
        <v>698</v>
      </c>
      <c r="J55" s="391">
        <v>3</v>
      </c>
      <c r="K55" s="394" t="str">
        <f t="shared" ref="K55:K79" si="5">+IF(OR(ISBLANK(F55),ISBLANK(J55)),"",IF(OR(AND(F55=1,J55=1),AND(F55=1,J55=2),AND(F55=1,J55=3)),"Deficiencia de control mayor (diseño y ejecución)",IF(OR(AND(F55=2,J55=2),AND(F55=3,J55=1),AND(F55=3,J55=2),AND(F55=2,J55=1)),"Deficiencia de control (diseño o ejecución)",IF(AND(F55=2,J55=3),"Oportunidad de mejora","Mantenimiento del control"))))</f>
        <v>Mantenimiento del control</v>
      </c>
      <c r="L55" s="298">
        <f t="shared" ref="L55" si="6">+IF(K55="",231,IF(K55="Deficiencia de control mayor (diseño y ejecución)",240,IF(K55="Deficiencia de control (diseño o ejecución)",260,IF(K55="Oportunidad de mejora",280,300))))</f>
        <v>300</v>
      </c>
      <c r="M55" s="436">
        <v>4.8964999999999996</v>
      </c>
      <c r="N55" s="436">
        <f>+L55+M55</f>
        <v>304.8965</v>
      </c>
    </row>
    <row r="56" spans="2:14" ht="107.25" customHeight="1" x14ac:dyDescent="0.3">
      <c r="B56" s="306"/>
      <c r="C56" s="461"/>
      <c r="D56" s="386"/>
      <c r="E56" s="327"/>
      <c r="F56" s="321"/>
      <c r="G56" s="159">
        <v>2</v>
      </c>
      <c r="H56" s="127" t="s">
        <v>697</v>
      </c>
      <c r="I56" s="315"/>
      <c r="J56" s="392"/>
      <c r="K56" s="395"/>
      <c r="L56" s="298"/>
      <c r="M56" s="436"/>
      <c r="N56" s="436"/>
    </row>
    <row r="57" spans="2:14" ht="16.5" hidden="1" customHeight="1" x14ac:dyDescent="0.3">
      <c r="B57" s="306"/>
      <c r="C57" s="461"/>
      <c r="D57" s="386"/>
      <c r="E57" s="327"/>
      <c r="F57" s="321"/>
      <c r="G57" s="159">
        <v>3</v>
      </c>
      <c r="H57" s="159"/>
      <c r="I57" s="315"/>
      <c r="J57" s="392"/>
      <c r="K57" s="395"/>
      <c r="L57" s="298"/>
      <c r="M57" s="436"/>
      <c r="N57" s="436"/>
    </row>
    <row r="58" spans="2:14" ht="16.5" hidden="1" customHeight="1" x14ac:dyDescent="0.3">
      <c r="B58" s="306"/>
      <c r="C58" s="461"/>
      <c r="D58" s="386"/>
      <c r="E58" s="327"/>
      <c r="F58" s="321"/>
      <c r="G58" s="159">
        <v>4</v>
      </c>
      <c r="H58" s="159"/>
      <c r="I58" s="315"/>
      <c r="J58" s="392"/>
      <c r="K58" s="395"/>
      <c r="L58" s="298"/>
      <c r="M58" s="436"/>
      <c r="N58" s="436"/>
    </row>
    <row r="59" spans="2:14" ht="2.25" customHeight="1" thickBot="1" x14ac:dyDescent="0.35">
      <c r="B59" s="306"/>
      <c r="C59" s="461"/>
      <c r="D59" s="386"/>
      <c r="E59" s="327"/>
      <c r="F59" s="321"/>
      <c r="G59" s="159">
        <v>5</v>
      </c>
      <c r="H59" s="159"/>
      <c r="I59" s="315"/>
      <c r="J59" s="392"/>
      <c r="K59" s="395"/>
      <c r="L59" s="298"/>
      <c r="M59" s="436"/>
      <c r="N59" s="436"/>
    </row>
    <row r="60" spans="2:14" ht="17.25" hidden="1" customHeight="1" thickBot="1" x14ac:dyDescent="0.35">
      <c r="B60" s="306"/>
      <c r="C60" s="461"/>
      <c r="D60" s="386"/>
      <c r="E60" s="327"/>
      <c r="F60" s="321"/>
      <c r="G60" s="159">
        <v>6</v>
      </c>
      <c r="H60" s="159"/>
      <c r="I60" s="315"/>
      <c r="J60" s="392"/>
      <c r="K60" s="395"/>
      <c r="L60" s="298"/>
      <c r="M60" s="436"/>
      <c r="N60" s="436"/>
    </row>
    <row r="61" spans="2:14" ht="17.25" hidden="1" customHeight="1" thickBot="1" x14ac:dyDescent="0.35">
      <c r="B61" s="306"/>
      <c r="C61" s="461"/>
      <c r="D61" s="386"/>
      <c r="E61" s="327"/>
      <c r="F61" s="321"/>
      <c r="G61" s="159">
        <v>7</v>
      </c>
      <c r="H61" s="159"/>
      <c r="I61" s="315"/>
      <c r="J61" s="392"/>
      <c r="K61" s="395"/>
      <c r="L61" s="298"/>
      <c r="M61" s="436"/>
      <c r="N61" s="436"/>
    </row>
    <row r="62" spans="2:14" ht="119.25" hidden="1" customHeight="1" thickBot="1" x14ac:dyDescent="0.35">
      <c r="B62" s="307"/>
      <c r="C62" s="662"/>
      <c r="D62" s="387"/>
      <c r="E62" s="328"/>
      <c r="F62" s="322"/>
      <c r="G62" s="212">
        <v>8</v>
      </c>
      <c r="H62" s="212"/>
      <c r="I62" s="316"/>
      <c r="J62" s="393"/>
      <c r="K62" s="396"/>
      <c r="L62" s="298"/>
      <c r="M62" s="436"/>
      <c r="N62" s="436"/>
    </row>
    <row r="63" spans="2:14" ht="62.25" customHeight="1" x14ac:dyDescent="0.3">
      <c r="B63" s="305" t="str">
        <f>+LEFT(C63,4)</f>
        <v>14.2</v>
      </c>
      <c r="C63" s="659" t="s">
        <v>223</v>
      </c>
      <c r="D63" s="329" t="s">
        <v>222</v>
      </c>
      <c r="E63" s="326" t="s">
        <v>515</v>
      </c>
      <c r="F63" s="320">
        <v>3</v>
      </c>
      <c r="G63" s="158">
        <v>1</v>
      </c>
      <c r="H63" s="146" t="s">
        <v>462</v>
      </c>
      <c r="I63" s="314" t="s">
        <v>547</v>
      </c>
      <c r="J63" s="391">
        <v>3</v>
      </c>
      <c r="K63" s="394" t="str">
        <f t="shared" si="5"/>
        <v>Mantenimiento del control</v>
      </c>
      <c r="L63" s="298">
        <f t="shared" ref="L63" si="7">+IF(K63="",231,IF(K63="Deficiencia de control mayor (diseño y ejecución)",240,IF(K63="Deficiencia de control (diseño o ejecución)",260,IF(K63="Oportunidad de mejora",280,300))))</f>
        <v>300</v>
      </c>
      <c r="M63" s="436">
        <v>4.9854000000000003</v>
      </c>
      <c r="N63" s="436">
        <f>+L63+M63</f>
        <v>304.98540000000003</v>
      </c>
    </row>
    <row r="64" spans="2:14" ht="60" customHeight="1" x14ac:dyDescent="0.3">
      <c r="B64" s="306"/>
      <c r="C64" s="660"/>
      <c r="D64" s="330"/>
      <c r="E64" s="327"/>
      <c r="F64" s="321"/>
      <c r="G64" s="159">
        <v>2</v>
      </c>
      <c r="H64" s="129" t="s">
        <v>699</v>
      </c>
      <c r="I64" s="315"/>
      <c r="J64" s="392"/>
      <c r="K64" s="395"/>
      <c r="L64" s="298"/>
      <c r="M64" s="436"/>
      <c r="N64" s="436"/>
    </row>
    <row r="65" spans="2:14" ht="7.5" customHeight="1" thickBot="1" x14ac:dyDescent="0.35">
      <c r="B65" s="306"/>
      <c r="C65" s="660"/>
      <c r="D65" s="330"/>
      <c r="E65" s="327"/>
      <c r="F65" s="321"/>
      <c r="G65" s="159">
        <v>3</v>
      </c>
      <c r="H65" s="159"/>
      <c r="I65" s="315"/>
      <c r="J65" s="392"/>
      <c r="K65" s="395"/>
      <c r="L65" s="298"/>
      <c r="M65" s="436"/>
      <c r="N65" s="436"/>
    </row>
    <row r="66" spans="2:14" ht="17.25" hidden="1" customHeight="1" thickBot="1" x14ac:dyDescent="0.35">
      <c r="B66" s="306"/>
      <c r="C66" s="660"/>
      <c r="D66" s="330"/>
      <c r="E66" s="327"/>
      <c r="F66" s="321"/>
      <c r="G66" s="159">
        <v>4</v>
      </c>
      <c r="H66" s="159"/>
      <c r="I66" s="315"/>
      <c r="J66" s="392"/>
      <c r="K66" s="395"/>
      <c r="L66" s="298"/>
      <c r="M66" s="436"/>
      <c r="N66" s="436"/>
    </row>
    <row r="67" spans="2:14" ht="17.25" hidden="1" customHeight="1" thickBot="1" x14ac:dyDescent="0.35">
      <c r="B67" s="306"/>
      <c r="C67" s="660"/>
      <c r="D67" s="330"/>
      <c r="E67" s="327"/>
      <c r="F67" s="321"/>
      <c r="G67" s="159">
        <v>5</v>
      </c>
      <c r="H67" s="159"/>
      <c r="I67" s="315"/>
      <c r="J67" s="392"/>
      <c r="K67" s="395"/>
      <c r="L67" s="298"/>
      <c r="M67" s="436"/>
      <c r="N67" s="436"/>
    </row>
    <row r="68" spans="2:14" ht="17.25" hidden="1" customHeight="1" thickBot="1" x14ac:dyDescent="0.35">
      <c r="B68" s="306"/>
      <c r="C68" s="660"/>
      <c r="D68" s="330"/>
      <c r="E68" s="327"/>
      <c r="F68" s="321"/>
      <c r="G68" s="159">
        <v>6</v>
      </c>
      <c r="H68" s="159"/>
      <c r="I68" s="315"/>
      <c r="J68" s="392"/>
      <c r="K68" s="395"/>
      <c r="L68" s="298"/>
      <c r="M68" s="436"/>
      <c r="N68" s="436"/>
    </row>
    <row r="69" spans="2:14" ht="17.25" hidden="1" customHeight="1" thickBot="1" x14ac:dyDescent="0.35">
      <c r="B69" s="306"/>
      <c r="C69" s="660"/>
      <c r="D69" s="330"/>
      <c r="E69" s="327"/>
      <c r="F69" s="321"/>
      <c r="G69" s="159">
        <v>7</v>
      </c>
      <c r="H69" s="159"/>
      <c r="I69" s="315"/>
      <c r="J69" s="392"/>
      <c r="K69" s="395"/>
      <c r="L69" s="298"/>
      <c r="M69" s="436"/>
      <c r="N69" s="436"/>
    </row>
    <row r="70" spans="2:14" ht="17.25" hidden="1" customHeight="1" thickBot="1" x14ac:dyDescent="0.35">
      <c r="B70" s="307"/>
      <c r="C70" s="661"/>
      <c r="D70" s="331"/>
      <c r="E70" s="328"/>
      <c r="F70" s="322"/>
      <c r="G70" s="212">
        <v>8</v>
      </c>
      <c r="H70" s="212"/>
      <c r="I70" s="316"/>
      <c r="J70" s="393"/>
      <c r="K70" s="396"/>
      <c r="L70" s="298"/>
      <c r="M70" s="436"/>
      <c r="N70" s="436"/>
    </row>
    <row r="71" spans="2:14" ht="89.25" customHeight="1" x14ac:dyDescent="0.3">
      <c r="B71" s="305" t="str">
        <f>+LEFT(C71,4)</f>
        <v>14.3</v>
      </c>
      <c r="C71" s="659" t="s">
        <v>224</v>
      </c>
      <c r="D71" s="329" t="s">
        <v>222</v>
      </c>
      <c r="E71" s="326" t="s">
        <v>465</v>
      </c>
      <c r="F71" s="320">
        <v>3</v>
      </c>
      <c r="G71" s="158">
        <v>1</v>
      </c>
      <c r="H71" s="149" t="s">
        <v>466</v>
      </c>
      <c r="I71" s="314" t="s">
        <v>542</v>
      </c>
      <c r="J71" s="391">
        <v>3</v>
      </c>
      <c r="K71" s="394" t="str">
        <f t="shared" si="5"/>
        <v>Mantenimiento del control</v>
      </c>
      <c r="L71" s="298">
        <f t="shared" ref="L71" si="8">+IF(K71="",231,IF(K71="Deficiencia de control mayor (diseño y ejecución)",240,IF(K71="Deficiencia de control (diseño o ejecución)",260,IF(K71="Oportunidad de mejora",280,300))))</f>
        <v>300</v>
      </c>
      <c r="M71" s="436">
        <v>5.0122999999999998</v>
      </c>
      <c r="N71" s="436">
        <f>+L71+M71</f>
        <v>305.01229999999998</v>
      </c>
    </row>
    <row r="72" spans="2:14" ht="75" customHeight="1" thickBot="1" x14ac:dyDescent="0.35">
      <c r="B72" s="306"/>
      <c r="C72" s="660"/>
      <c r="D72" s="330"/>
      <c r="E72" s="327"/>
      <c r="F72" s="321"/>
      <c r="G72" s="159">
        <v>2</v>
      </c>
      <c r="H72" s="127" t="s">
        <v>467</v>
      </c>
      <c r="I72" s="315"/>
      <c r="J72" s="392"/>
      <c r="K72" s="395"/>
      <c r="L72" s="298"/>
      <c r="M72" s="436"/>
      <c r="N72" s="436"/>
    </row>
    <row r="73" spans="2:14" ht="4.5" hidden="1" customHeight="1" thickBot="1" x14ac:dyDescent="0.35">
      <c r="B73" s="306"/>
      <c r="C73" s="660"/>
      <c r="D73" s="330"/>
      <c r="E73" s="327"/>
      <c r="F73" s="321"/>
      <c r="G73" s="159">
        <v>3</v>
      </c>
      <c r="H73" s="159"/>
      <c r="I73" s="315"/>
      <c r="J73" s="392"/>
      <c r="K73" s="395"/>
      <c r="L73" s="298"/>
      <c r="M73" s="436"/>
      <c r="N73" s="436"/>
    </row>
    <row r="74" spans="2:14" ht="17.25" hidden="1" customHeight="1" thickBot="1" x14ac:dyDescent="0.35">
      <c r="B74" s="306"/>
      <c r="C74" s="660"/>
      <c r="D74" s="330"/>
      <c r="E74" s="327"/>
      <c r="F74" s="321"/>
      <c r="G74" s="159">
        <v>4</v>
      </c>
      <c r="H74" s="159"/>
      <c r="I74" s="315"/>
      <c r="J74" s="392"/>
      <c r="K74" s="395"/>
      <c r="L74" s="298"/>
      <c r="M74" s="436"/>
      <c r="N74" s="436"/>
    </row>
    <row r="75" spans="2:14" ht="17.25" hidden="1" customHeight="1" thickBot="1" x14ac:dyDescent="0.35">
      <c r="B75" s="306"/>
      <c r="C75" s="660"/>
      <c r="D75" s="330"/>
      <c r="E75" s="327"/>
      <c r="F75" s="321"/>
      <c r="G75" s="159">
        <v>5</v>
      </c>
      <c r="H75" s="159"/>
      <c r="I75" s="315"/>
      <c r="J75" s="392"/>
      <c r="K75" s="395"/>
      <c r="L75" s="298"/>
      <c r="M75" s="436"/>
      <c r="N75" s="436"/>
    </row>
    <row r="76" spans="2:14" ht="17.25" hidden="1" customHeight="1" thickBot="1" x14ac:dyDescent="0.35">
      <c r="B76" s="306"/>
      <c r="C76" s="660"/>
      <c r="D76" s="330"/>
      <c r="E76" s="327"/>
      <c r="F76" s="321"/>
      <c r="G76" s="159">
        <v>6</v>
      </c>
      <c r="H76" s="159"/>
      <c r="I76" s="315"/>
      <c r="J76" s="392"/>
      <c r="K76" s="395"/>
      <c r="L76" s="298"/>
      <c r="M76" s="436"/>
      <c r="N76" s="436"/>
    </row>
    <row r="77" spans="2:14" ht="17.25" hidden="1" customHeight="1" thickBot="1" x14ac:dyDescent="0.35">
      <c r="B77" s="306"/>
      <c r="C77" s="660"/>
      <c r="D77" s="330"/>
      <c r="E77" s="327"/>
      <c r="F77" s="321"/>
      <c r="G77" s="159">
        <v>7</v>
      </c>
      <c r="H77" s="159"/>
      <c r="I77" s="315"/>
      <c r="J77" s="392"/>
      <c r="K77" s="395"/>
      <c r="L77" s="298"/>
      <c r="M77" s="436"/>
      <c r="N77" s="436"/>
    </row>
    <row r="78" spans="2:14" ht="17.25" hidden="1" customHeight="1" thickBot="1" x14ac:dyDescent="0.35">
      <c r="B78" s="307"/>
      <c r="C78" s="661"/>
      <c r="D78" s="331"/>
      <c r="E78" s="328"/>
      <c r="F78" s="322"/>
      <c r="G78" s="212">
        <v>8</v>
      </c>
      <c r="H78" s="212"/>
      <c r="I78" s="316"/>
      <c r="J78" s="393"/>
      <c r="K78" s="396"/>
      <c r="L78" s="298"/>
      <c r="M78" s="436"/>
      <c r="N78" s="436"/>
    </row>
    <row r="79" spans="2:14" ht="70.5" customHeight="1" x14ac:dyDescent="0.3">
      <c r="B79" s="305" t="str">
        <f>+LEFT(C79,4)</f>
        <v>14.4</v>
      </c>
      <c r="C79" s="668" t="s">
        <v>225</v>
      </c>
      <c r="D79" s="329" t="s">
        <v>222</v>
      </c>
      <c r="E79" s="326" t="s">
        <v>411</v>
      </c>
      <c r="F79" s="320">
        <v>3</v>
      </c>
      <c r="G79" s="158">
        <v>1</v>
      </c>
      <c r="H79" s="146" t="s">
        <v>701</v>
      </c>
      <c r="I79" s="314" t="s">
        <v>702</v>
      </c>
      <c r="J79" s="391">
        <v>3</v>
      </c>
      <c r="K79" s="394" t="str">
        <f t="shared" si="5"/>
        <v>Mantenimiento del control</v>
      </c>
      <c r="L79" s="298">
        <f t="shared" ref="L79" si="9">+IF(K79="",231,IF(K79="Deficiencia de control mayor (diseño y ejecución)",240,IF(K79="Deficiencia de control (diseño o ejecución)",260,IF(K79="Oportunidad de mejora",280,300))))</f>
        <v>300</v>
      </c>
      <c r="M79" s="436">
        <v>5.1235999999999997</v>
      </c>
      <c r="N79" s="436">
        <f>+L79+M79</f>
        <v>305.12360000000001</v>
      </c>
    </row>
    <row r="80" spans="2:14" ht="91.5" customHeight="1" x14ac:dyDescent="0.3">
      <c r="B80" s="306"/>
      <c r="C80" s="669"/>
      <c r="D80" s="330"/>
      <c r="E80" s="327"/>
      <c r="F80" s="321"/>
      <c r="G80" s="159">
        <v>2</v>
      </c>
      <c r="H80" s="129" t="s">
        <v>700</v>
      </c>
      <c r="I80" s="315"/>
      <c r="J80" s="392"/>
      <c r="K80" s="395"/>
      <c r="L80" s="298"/>
      <c r="M80" s="436"/>
      <c r="N80" s="436"/>
    </row>
    <row r="81" spans="2:14" ht="3" customHeight="1" x14ac:dyDescent="0.3">
      <c r="B81" s="306"/>
      <c r="C81" s="669"/>
      <c r="D81" s="330"/>
      <c r="E81" s="327"/>
      <c r="F81" s="321"/>
      <c r="G81" s="159">
        <v>3</v>
      </c>
      <c r="H81" s="159"/>
      <c r="I81" s="315"/>
      <c r="J81" s="392"/>
      <c r="K81" s="395"/>
      <c r="L81" s="298"/>
      <c r="M81" s="436"/>
      <c r="N81" s="436"/>
    </row>
    <row r="82" spans="2:14" ht="16.5" hidden="1" customHeight="1" x14ac:dyDescent="0.3">
      <c r="B82" s="306"/>
      <c r="C82" s="669"/>
      <c r="D82" s="330"/>
      <c r="E82" s="327"/>
      <c r="F82" s="321"/>
      <c r="G82" s="159">
        <v>4</v>
      </c>
      <c r="H82" s="159"/>
      <c r="I82" s="315"/>
      <c r="J82" s="392"/>
      <c r="K82" s="395"/>
      <c r="L82" s="298"/>
      <c r="M82" s="436"/>
      <c r="N82" s="436"/>
    </row>
    <row r="83" spans="2:14" ht="16.5" hidden="1" customHeight="1" x14ac:dyDescent="0.3">
      <c r="B83" s="306"/>
      <c r="C83" s="669"/>
      <c r="D83" s="330"/>
      <c r="E83" s="327"/>
      <c r="F83" s="321"/>
      <c r="G83" s="159">
        <v>5</v>
      </c>
      <c r="H83" s="159"/>
      <c r="I83" s="315"/>
      <c r="J83" s="392"/>
      <c r="K83" s="395"/>
      <c r="L83" s="298"/>
      <c r="M83" s="436"/>
      <c r="N83" s="436"/>
    </row>
    <row r="84" spans="2:14" ht="16.5" hidden="1" customHeight="1" x14ac:dyDescent="0.3">
      <c r="B84" s="306"/>
      <c r="C84" s="669"/>
      <c r="D84" s="330"/>
      <c r="E84" s="327"/>
      <c r="F84" s="321"/>
      <c r="G84" s="159">
        <v>6</v>
      </c>
      <c r="H84" s="159"/>
      <c r="I84" s="315"/>
      <c r="J84" s="392"/>
      <c r="K84" s="395"/>
      <c r="L84" s="298"/>
      <c r="M84" s="436"/>
      <c r="N84" s="436"/>
    </row>
    <row r="85" spans="2:14" ht="12.75" customHeight="1" x14ac:dyDescent="0.3">
      <c r="B85" s="306"/>
      <c r="C85" s="669"/>
      <c r="D85" s="330"/>
      <c r="E85" s="327"/>
      <c r="F85" s="321"/>
      <c r="G85" s="159">
        <v>7</v>
      </c>
      <c r="H85" s="159"/>
      <c r="I85" s="315"/>
      <c r="J85" s="392"/>
      <c r="K85" s="395"/>
      <c r="L85" s="298"/>
      <c r="M85" s="436"/>
      <c r="N85" s="436"/>
    </row>
    <row r="86" spans="2:14" ht="3" customHeight="1" thickBot="1" x14ac:dyDescent="0.35">
      <c r="B86" s="307"/>
      <c r="C86" s="670"/>
      <c r="D86" s="331"/>
      <c r="E86" s="328"/>
      <c r="F86" s="322"/>
      <c r="G86" s="212">
        <v>8</v>
      </c>
      <c r="H86" s="212"/>
      <c r="I86" s="316"/>
      <c r="J86" s="393"/>
      <c r="K86" s="396"/>
      <c r="L86" s="298"/>
      <c r="M86" s="436"/>
      <c r="N86" s="436"/>
    </row>
    <row r="87" spans="2:14" ht="12.75" customHeight="1" x14ac:dyDescent="0.3">
      <c r="B87" s="635"/>
      <c r="C87" s="635" t="s">
        <v>762</v>
      </c>
      <c r="D87" s="671" t="s">
        <v>8</v>
      </c>
      <c r="E87" s="672" t="s">
        <v>744</v>
      </c>
      <c r="F87" s="653" t="s">
        <v>751</v>
      </c>
      <c r="G87" s="652" t="s">
        <v>113</v>
      </c>
      <c r="H87" s="652"/>
      <c r="I87" s="652"/>
      <c r="J87" s="653" t="s">
        <v>754</v>
      </c>
      <c r="K87" s="637" t="s">
        <v>124</v>
      </c>
      <c r="L87" s="548"/>
      <c r="M87" s="548"/>
      <c r="N87" s="548"/>
    </row>
    <row r="88" spans="2:14" ht="15" customHeight="1" x14ac:dyDescent="0.3">
      <c r="B88" s="636"/>
      <c r="C88" s="636"/>
      <c r="D88" s="671"/>
      <c r="E88" s="673"/>
      <c r="F88" s="653"/>
      <c r="G88" s="652"/>
      <c r="H88" s="652"/>
      <c r="I88" s="652"/>
      <c r="J88" s="653"/>
      <c r="K88" s="637"/>
      <c r="L88" s="548"/>
      <c r="M88" s="548"/>
      <c r="N88" s="548"/>
    </row>
    <row r="89" spans="2:14" ht="27.75" customHeight="1" x14ac:dyDescent="0.3">
      <c r="B89" s="636"/>
      <c r="C89" s="636"/>
      <c r="D89" s="671"/>
      <c r="E89" s="673"/>
      <c r="F89" s="653"/>
      <c r="G89" s="652" t="s">
        <v>13</v>
      </c>
      <c r="H89" s="651" t="s">
        <v>15</v>
      </c>
      <c r="I89" s="651" t="s">
        <v>17</v>
      </c>
      <c r="J89" s="653"/>
      <c r="K89" s="637"/>
      <c r="L89" s="548"/>
      <c r="M89" s="548"/>
      <c r="N89" s="548"/>
    </row>
    <row r="90" spans="2:14" ht="72" customHeight="1" thickBot="1" x14ac:dyDescent="0.35">
      <c r="B90" s="636"/>
      <c r="C90" s="636"/>
      <c r="D90" s="671"/>
      <c r="E90" s="674"/>
      <c r="F90" s="653"/>
      <c r="G90" s="652"/>
      <c r="H90" s="652"/>
      <c r="I90" s="652"/>
      <c r="J90" s="653"/>
      <c r="K90" s="638"/>
      <c r="L90" s="548"/>
      <c r="M90" s="548"/>
      <c r="N90" s="548"/>
    </row>
    <row r="91" spans="2:14" ht="72.75" customHeight="1" x14ac:dyDescent="0.3">
      <c r="B91" s="305" t="str">
        <f>+LEFT(C91,4)</f>
        <v>15.1</v>
      </c>
      <c r="C91" s="643" t="s">
        <v>226</v>
      </c>
      <c r="D91" s="329" t="s">
        <v>227</v>
      </c>
      <c r="E91" s="326" t="s">
        <v>412</v>
      </c>
      <c r="F91" s="320">
        <v>3</v>
      </c>
      <c r="G91" s="158">
        <v>1</v>
      </c>
      <c r="H91" s="146" t="s">
        <v>505</v>
      </c>
      <c r="I91" s="314" t="s">
        <v>543</v>
      </c>
      <c r="J91" s="391">
        <v>3</v>
      </c>
      <c r="K91" s="394" t="str">
        <f t="shared" ref="K91:K131" si="10">+IF(OR(ISBLANK(F91),ISBLANK(J91)),"",IF(OR(AND(F91=1,J91=1),AND(F91=1,J91=2),AND(F91=1,J91=3)),"Deficiencia de control mayor (diseño y ejecución)",IF(OR(AND(F91=2,J91=2),AND(F91=3,J91=1),AND(F91=3,J91=2),AND(F91=2,J91=1)),"Deficiencia de control (diseño o ejecución)",IF(AND(F91=2,J91=3),"Oportunidad de mejora","Mantenimiento del control"))))</f>
        <v>Mantenimiento del control</v>
      </c>
      <c r="L91" s="298">
        <f t="shared" ref="L91" si="11">+IF(K91="",231,IF(K91="Deficiencia de control mayor (diseño y ejecución)",240,IF(K91="Deficiencia de control (diseño o ejecución)",260,IF(K91="Oportunidad de mejora",280,300))))</f>
        <v>300</v>
      </c>
      <c r="M91" s="436">
        <v>5.2369000000000003</v>
      </c>
      <c r="N91" s="436">
        <f>+L91+M91</f>
        <v>305.23689999999999</v>
      </c>
    </row>
    <row r="92" spans="2:14" ht="83.25" customHeight="1" thickBot="1" x14ac:dyDescent="0.35">
      <c r="B92" s="306"/>
      <c r="C92" s="643"/>
      <c r="D92" s="330"/>
      <c r="E92" s="327"/>
      <c r="F92" s="321"/>
      <c r="G92" s="159">
        <v>2</v>
      </c>
      <c r="H92" s="129" t="s">
        <v>468</v>
      </c>
      <c r="I92" s="315"/>
      <c r="J92" s="392"/>
      <c r="K92" s="395"/>
      <c r="L92" s="298"/>
      <c r="M92" s="436"/>
      <c r="N92" s="436"/>
    </row>
    <row r="93" spans="2:14" ht="21" hidden="1" customHeight="1" thickBot="1" x14ac:dyDescent="0.35">
      <c r="B93" s="306"/>
      <c r="C93" s="643"/>
      <c r="D93" s="330"/>
      <c r="E93" s="327"/>
      <c r="F93" s="321"/>
      <c r="G93" s="159">
        <v>3</v>
      </c>
      <c r="H93" s="159"/>
      <c r="I93" s="315"/>
      <c r="J93" s="392"/>
      <c r="K93" s="395"/>
      <c r="L93" s="298"/>
      <c r="M93" s="436"/>
      <c r="N93" s="436"/>
    </row>
    <row r="94" spans="2:14" ht="22.5" hidden="1" customHeight="1" thickBot="1" x14ac:dyDescent="0.35">
      <c r="B94" s="306"/>
      <c r="C94" s="643"/>
      <c r="D94" s="330"/>
      <c r="E94" s="327"/>
      <c r="F94" s="321"/>
      <c r="G94" s="159">
        <v>4</v>
      </c>
      <c r="H94" s="159"/>
      <c r="I94" s="315"/>
      <c r="J94" s="392"/>
      <c r="K94" s="395"/>
      <c r="L94" s="298"/>
      <c r="M94" s="436"/>
      <c r="N94" s="436"/>
    </row>
    <row r="95" spans="2:14" ht="22.5" hidden="1" customHeight="1" thickBot="1" x14ac:dyDescent="0.35">
      <c r="B95" s="306"/>
      <c r="C95" s="643"/>
      <c r="D95" s="330"/>
      <c r="E95" s="327"/>
      <c r="F95" s="321"/>
      <c r="G95" s="159">
        <v>5</v>
      </c>
      <c r="H95" s="159"/>
      <c r="I95" s="315"/>
      <c r="J95" s="392"/>
      <c r="K95" s="395"/>
      <c r="L95" s="298"/>
      <c r="M95" s="436"/>
      <c r="N95" s="436"/>
    </row>
    <row r="96" spans="2:14" ht="22.5" hidden="1" customHeight="1" thickBot="1" x14ac:dyDescent="0.35">
      <c r="B96" s="306"/>
      <c r="C96" s="643"/>
      <c r="D96" s="330"/>
      <c r="E96" s="327"/>
      <c r="F96" s="321"/>
      <c r="G96" s="159">
        <v>6</v>
      </c>
      <c r="H96" s="159"/>
      <c r="I96" s="315"/>
      <c r="J96" s="392"/>
      <c r="K96" s="395"/>
      <c r="L96" s="298"/>
      <c r="M96" s="436"/>
      <c r="N96" s="436"/>
    </row>
    <row r="97" spans="2:14" ht="22.5" hidden="1" customHeight="1" thickBot="1" x14ac:dyDescent="0.35">
      <c r="B97" s="306"/>
      <c r="C97" s="643"/>
      <c r="D97" s="330"/>
      <c r="E97" s="327"/>
      <c r="F97" s="321"/>
      <c r="G97" s="159">
        <v>7</v>
      </c>
      <c r="H97" s="159"/>
      <c r="I97" s="315"/>
      <c r="J97" s="392"/>
      <c r="K97" s="395"/>
      <c r="L97" s="298"/>
      <c r="M97" s="436"/>
      <c r="N97" s="436"/>
    </row>
    <row r="98" spans="2:14" ht="337.5" hidden="1" customHeight="1" thickBot="1" x14ac:dyDescent="0.35">
      <c r="B98" s="307"/>
      <c r="C98" s="644"/>
      <c r="D98" s="331"/>
      <c r="E98" s="328"/>
      <c r="F98" s="322"/>
      <c r="G98" s="212">
        <v>8</v>
      </c>
      <c r="H98" s="212"/>
      <c r="I98" s="316"/>
      <c r="J98" s="393"/>
      <c r="K98" s="396"/>
      <c r="L98" s="298"/>
      <c r="M98" s="436"/>
      <c r="N98" s="436"/>
    </row>
    <row r="99" spans="2:14" ht="95.25" customHeight="1" x14ac:dyDescent="0.3">
      <c r="B99" s="305" t="str">
        <f>+LEFT(C99,4)</f>
        <v>15.2</v>
      </c>
      <c r="C99" s="666" t="s">
        <v>228</v>
      </c>
      <c r="D99" s="329" t="s">
        <v>229</v>
      </c>
      <c r="E99" s="326" t="s">
        <v>703</v>
      </c>
      <c r="F99" s="320">
        <v>3</v>
      </c>
      <c r="G99" s="158">
        <v>1</v>
      </c>
      <c r="H99" s="127" t="s">
        <v>469</v>
      </c>
      <c r="I99" s="314" t="s">
        <v>549</v>
      </c>
      <c r="J99" s="391">
        <v>3</v>
      </c>
      <c r="K99" s="394" t="str">
        <f t="shared" si="10"/>
        <v>Mantenimiento del control</v>
      </c>
      <c r="L99" s="298">
        <f t="shared" ref="L99" si="12">+IF(K99="",231,IF(K99="Deficiencia de control mayor (diseño y ejecución)",240,IF(K99="Deficiencia de control (diseño o ejecución)",260,IF(K99="Oportunidad de mejora",280,300))))</f>
        <v>300</v>
      </c>
      <c r="M99" s="436">
        <v>5.3654000000000002</v>
      </c>
      <c r="N99" s="436">
        <f>+L99+M99</f>
        <v>305.36540000000002</v>
      </c>
    </row>
    <row r="100" spans="2:14" ht="74.25" customHeight="1" thickBot="1" x14ac:dyDescent="0.35">
      <c r="B100" s="306"/>
      <c r="C100" s="666"/>
      <c r="D100" s="330"/>
      <c r="E100" s="371"/>
      <c r="F100" s="321"/>
      <c r="G100" s="159">
        <v>2</v>
      </c>
      <c r="H100" s="129" t="s">
        <v>413</v>
      </c>
      <c r="I100" s="315"/>
      <c r="J100" s="392"/>
      <c r="K100" s="395"/>
      <c r="L100" s="298"/>
      <c r="M100" s="436"/>
      <c r="N100" s="436"/>
    </row>
    <row r="101" spans="2:14" ht="30" hidden="1" customHeight="1" x14ac:dyDescent="0.3">
      <c r="B101" s="306"/>
      <c r="C101" s="666"/>
      <c r="D101" s="330"/>
      <c r="E101" s="371"/>
      <c r="F101" s="321"/>
      <c r="G101" s="159">
        <v>3</v>
      </c>
      <c r="H101" s="129"/>
      <c r="I101" s="315"/>
      <c r="J101" s="392"/>
      <c r="K101" s="395"/>
      <c r="L101" s="298"/>
      <c r="M101" s="436"/>
      <c r="N101" s="436"/>
    </row>
    <row r="102" spans="2:14" ht="21" hidden="1" customHeight="1" x14ac:dyDescent="0.3">
      <c r="B102" s="306"/>
      <c r="C102" s="666"/>
      <c r="D102" s="330"/>
      <c r="E102" s="371"/>
      <c r="F102" s="321"/>
      <c r="G102" s="159">
        <v>4</v>
      </c>
      <c r="H102" s="127"/>
      <c r="I102" s="315"/>
      <c r="J102" s="392"/>
      <c r="K102" s="395"/>
      <c r="L102" s="298"/>
      <c r="M102" s="436"/>
      <c r="N102" s="436"/>
    </row>
    <row r="103" spans="2:14" ht="26.25" hidden="1" customHeight="1" x14ac:dyDescent="0.3">
      <c r="B103" s="306"/>
      <c r="C103" s="666"/>
      <c r="D103" s="330"/>
      <c r="E103" s="371"/>
      <c r="F103" s="321"/>
      <c r="G103" s="159">
        <v>5</v>
      </c>
      <c r="H103" s="159"/>
      <c r="I103" s="315"/>
      <c r="J103" s="392"/>
      <c r="K103" s="395"/>
      <c r="L103" s="298"/>
      <c r="M103" s="436"/>
      <c r="N103" s="436"/>
    </row>
    <row r="104" spans="2:14" ht="0.75" hidden="1" customHeight="1" thickBot="1" x14ac:dyDescent="0.35">
      <c r="B104" s="306"/>
      <c r="C104" s="666"/>
      <c r="D104" s="330"/>
      <c r="E104" s="371"/>
      <c r="F104" s="321"/>
      <c r="G104" s="159">
        <v>6</v>
      </c>
      <c r="H104" s="159"/>
      <c r="I104" s="315"/>
      <c r="J104" s="392"/>
      <c r="K104" s="395"/>
      <c r="L104" s="298"/>
      <c r="M104" s="436"/>
      <c r="N104" s="436"/>
    </row>
    <row r="105" spans="2:14" ht="26.25" hidden="1" customHeight="1" thickBot="1" x14ac:dyDescent="0.35">
      <c r="B105" s="306"/>
      <c r="C105" s="666"/>
      <c r="D105" s="330"/>
      <c r="E105" s="371"/>
      <c r="F105" s="321"/>
      <c r="G105" s="159">
        <v>7</v>
      </c>
      <c r="H105" s="159"/>
      <c r="I105" s="315"/>
      <c r="J105" s="392"/>
      <c r="K105" s="395"/>
      <c r="L105" s="298"/>
      <c r="M105" s="436"/>
      <c r="N105" s="436"/>
    </row>
    <row r="106" spans="2:14" ht="26.25" hidden="1" customHeight="1" thickBot="1" x14ac:dyDescent="0.35">
      <c r="B106" s="307"/>
      <c r="C106" s="666"/>
      <c r="D106" s="331"/>
      <c r="E106" s="372"/>
      <c r="F106" s="322"/>
      <c r="G106" s="212">
        <v>8</v>
      </c>
      <c r="H106" s="212"/>
      <c r="I106" s="316"/>
      <c r="J106" s="393"/>
      <c r="K106" s="396"/>
      <c r="L106" s="298"/>
      <c r="M106" s="436"/>
      <c r="N106" s="436"/>
    </row>
    <row r="107" spans="2:14" ht="72" customHeight="1" x14ac:dyDescent="0.3">
      <c r="B107" s="305" t="str">
        <f>+LEFT(C107,4)</f>
        <v>15.3</v>
      </c>
      <c r="C107" s="642" t="s">
        <v>230</v>
      </c>
      <c r="D107" s="329" t="s">
        <v>231</v>
      </c>
      <c r="E107" s="314" t="s">
        <v>516</v>
      </c>
      <c r="F107" s="320">
        <v>3</v>
      </c>
      <c r="G107" s="158">
        <v>1</v>
      </c>
      <c r="H107" s="127" t="s">
        <v>464</v>
      </c>
      <c r="I107" s="314" t="s">
        <v>705</v>
      </c>
      <c r="J107" s="391">
        <v>3</v>
      </c>
      <c r="K107" s="394" t="str">
        <f t="shared" si="10"/>
        <v>Mantenimiento del control</v>
      </c>
      <c r="L107" s="298">
        <f t="shared" ref="L107" si="13">+IF(K107="",231,IF(K107="Deficiencia de control mayor (diseño y ejecución)",240,IF(K107="Deficiencia de control (diseño o ejecución)",260,IF(K107="Oportunidad de mejora",280,300))))</f>
        <v>300</v>
      </c>
      <c r="M107" s="436">
        <v>5.4562999999999997</v>
      </c>
      <c r="N107" s="436">
        <f>+L107+M107</f>
        <v>305.4563</v>
      </c>
    </row>
    <row r="108" spans="2:14" ht="89.25" customHeight="1" x14ac:dyDescent="0.3">
      <c r="B108" s="306"/>
      <c r="C108" s="643"/>
      <c r="D108" s="330"/>
      <c r="E108" s="315"/>
      <c r="F108" s="321"/>
      <c r="G108" s="159">
        <v>2</v>
      </c>
      <c r="H108" s="127" t="s">
        <v>463</v>
      </c>
      <c r="I108" s="315"/>
      <c r="J108" s="392"/>
      <c r="K108" s="395"/>
      <c r="L108" s="298"/>
      <c r="M108" s="436"/>
      <c r="N108" s="436"/>
    </row>
    <row r="109" spans="2:14" ht="71.25" customHeight="1" x14ac:dyDescent="0.3">
      <c r="B109" s="306"/>
      <c r="C109" s="643"/>
      <c r="D109" s="330"/>
      <c r="E109" s="315"/>
      <c r="F109" s="321"/>
      <c r="G109" s="159">
        <v>3</v>
      </c>
      <c r="H109" s="127" t="s">
        <v>704</v>
      </c>
      <c r="I109" s="315"/>
      <c r="J109" s="392"/>
      <c r="K109" s="395"/>
      <c r="L109" s="298"/>
      <c r="M109" s="436"/>
      <c r="N109" s="436"/>
    </row>
    <row r="110" spans="2:14" ht="13.5" hidden="1" customHeight="1" x14ac:dyDescent="0.3">
      <c r="B110" s="306"/>
      <c r="C110" s="643"/>
      <c r="D110" s="330"/>
      <c r="E110" s="315"/>
      <c r="F110" s="321"/>
      <c r="G110" s="159">
        <v>4</v>
      </c>
      <c r="H110" s="127"/>
      <c r="I110" s="315"/>
      <c r="J110" s="392"/>
      <c r="K110" s="395"/>
      <c r="L110" s="298"/>
      <c r="M110" s="436"/>
      <c r="N110" s="436"/>
    </row>
    <row r="111" spans="2:14" ht="5.25" hidden="1" customHeight="1" x14ac:dyDescent="0.3">
      <c r="B111" s="306"/>
      <c r="C111" s="643"/>
      <c r="D111" s="330"/>
      <c r="E111" s="315"/>
      <c r="F111" s="321"/>
      <c r="G111" s="159">
        <v>5</v>
      </c>
      <c r="H111" s="159"/>
      <c r="I111" s="315"/>
      <c r="J111" s="392"/>
      <c r="K111" s="395"/>
      <c r="L111" s="298"/>
      <c r="M111" s="436"/>
      <c r="N111" s="436"/>
    </row>
    <row r="112" spans="2:14" ht="3" customHeight="1" x14ac:dyDescent="0.3">
      <c r="B112" s="306"/>
      <c r="C112" s="643"/>
      <c r="D112" s="330"/>
      <c r="E112" s="315"/>
      <c r="F112" s="321"/>
      <c r="G112" s="159">
        <v>6</v>
      </c>
      <c r="H112" s="159"/>
      <c r="I112" s="315"/>
      <c r="J112" s="392"/>
      <c r="K112" s="395"/>
      <c r="L112" s="298"/>
      <c r="M112" s="436"/>
      <c r="N112" s="436"/>
    </row>
    <row r="113" spans="2:14" ht="17.25" hidden="1" customHeight="1" thickBot="1" x14ac:dyDescent="0.35">
      <c r="B113" s="306"/>
      <c r="C113" s="643"/>
      <c r="D113" s="330"/>
      <c r="E113" s="315"/>
      <c r="F113" s="321"/>
      <c r="G113" s="159">
        <v>7</v>
      </c>
      <c r="H113" s="159"/>
      <c r="I113" s="315"/>
      <c r="J113" s="392"/>
      <c r="K113" s="395"/>
      <c r="L113" s="298"/>
      <c r="M113" s="436"/>
      <c r="N113" s="436"/>
    </row>
    <row r="114" spans="2:14" ht="13.5" customHeight="1" thickBot="1" x14ac:dyDescent="0.35">
      <c r="B114" s="307"/>
      <c r="C114" s="644"/>
      <c r="D114" s="331"/>
      <c r="E114" s="316"/>
      <c r="F114" s="322"/>
      <c r="G114" s="212">
        <v>8</v>
      </c>
      <c r="H114" s="212"/>
      <c r="I114" s="316"/>
      <c r="J114" s="393"/>
      <c r="K114" s="396"/>
      <c r="L114" s="298"/>
      <c r="M114" s="436"/>
      <c r="N114" s="436"/>
    </row>
    <row r="115" spans="2:14" ht="58.5" customHeight="1" x14ac:dyDescent="0.3">
      <c r="B115" s="305" t="str">
        <f>+LEFT(C115,4)</f>
        <v>15.4</v>
      </c>
      <c r="C115" s="654" t="s">
        <v>232</v>
      </c>
      <c r="D115" s="329" t="s">
        <v>233</v>
      </c>
      <c r="E115" s="326" t="s">
        <v>763</v>
      </c>
      <c r="F115" s="320">
        <v>3</v>
      </c>
      <c r="G115" s="158">
        <v>1</v>
      </c>
      <c r="H115" s="149" t="s">
        <v>414</v>
      </c>
      <c r="I115" s="314" t="s">
        <v>544</v>
      </c>
      <c r="J115" s="391">
        <v>3</v>
      </c>
      <c r="K115" s="394" t="str">
        <f t="shared" si="10"/>
        <v>Mantenimiento del control</v>
      </c>
      <c r="L115" s="298">
        <f t="shared" ref="L115" si="14">+IF(K115="",231,IF(K115="Deficiencia de control mayor (diseño y ejecución)",240,IF(K115="Deficiencia de control (diseño o ejecución)",260,IF(K115="Oportunidad de mejora",280,300))))</f>
        <v>300</v>
      </c>
      <c r="M115" s="436">
        <v>5.5632000000000001</v>
      </c>
      <c r="N115" s="436">
        <f>+L115+M115</f>
        <v>305.56319999999999</v>
      </c>
    </row>
    <row r="116" spans="2:14" ht="56.25" customHeight="1" x14ac:dyDescent="0.3">
      <c r="B116" s="306"/>
      <c r="C116" s="643"/>
      <c r="D116" s="330"/>
      <c r="E116" s="327"/>
      <c r="F116" s="321"/>
      <c r="G116" s="159">
        <v>2</v>
      </c>
      <c r="H116" s="129" t="s">
        <v>706</v>
      </c>
      <c r="I116" s="315"/>
      <c r="J116" s="392"/>
      <c r="K116" s="395"/>
      <c r="L116" s="298"/>
      <c r="M116" s="436"/>
      <c r="N116" s="436"/>
    </row>
    <row r="117" spans="2:14" ht="0.75" customHeight="1" thickBot="1" x14ac:dyDescent="0.35">
      <c r="B117" s="306"/>
      <c r="C117" s="643"/>
      <c r="D117" s="330"/>
      <c r="E117" s="327"/>
      <c r="F117" s="321"/>
      <c r="G117" s="159">
        <v>3</v>
      </c>
      <c r="H117" s="159"/>
      <c r="I117" s="315"/>
      <c r="J117" s="392"/>
      <c r="K117" s="395"/>
      <c r="L117" s="298"/>
      <c r="M117" s="436"/>
      <c r="N117" s="436"/>
    </row>
    <row r="118" spans="2:14" ht="17.25" hidden="1" customHeight="1" thickBot="1" x14ac:dyDescent="0.35">
      <c r="B118" s="306"/>
      <c r="C118" s="643"/>
      <c r="D118" s="330"/>
      <c r="E118" s="327"/>
      <c r="F118" s="321"/>
      <c r="G118" s="159">
        <v>4</v>
      </c>
      <c r="H118" s="159"/>
      <c r="I118" s="315"/>
      <c r="J118" s="392"/>
      <c r="K118" s="395"/>
      <c r="L118" s="298"/>
      <c r="M118" s="436"/>
      <c r="N118" s="436"/>
    </row>
    <row r="119" spans="2:14" ht="14.25" hidden="1" customHeight="1" thickBot="1" x14ac:dyDescent="0.35">
      <c r="B119" s="306"/>
      <c r="C119" s="643"/>
      <c r="D119" s="330"/>
      <c r="E119" s="327"/>
      <c r="F119" s="321"/>
      <c r="G119" s="159">
        <v>5</v>
      </c>
      <c r="H119" s="159"/>
      <c r="I119" s="315"/>
      <c r="J119" s="392"/>
      <c r="K119" s="395"/>
      <c r="L119" s="298"/>
      <c r="M119" s="436"/>
      <c r="N119" s="436"/>
    </row>
    <row r="120" spans="2:14" ht="17.25" hidden="1" customHeight="1" thickBot="1" x14ac:dyDescent="0.35">
      <c r="B120" s="306"/>
      <c r="C120" s="643"/>
      <c r="D120" s="330"/>
      <c r="E120" s="327"/>
      <c r="F120" s="321"/>
      <c r="G120" s="159">
        <v>6</v>
      </c>
      <c r="H120" s="159"/>
      <c r="I120" s="315"/>
      <c r="J120" s="392"/>
      <c r="K120" s="395"/>
      <c r="L120" s="298"/>
      <c r="M120" s="436"/>
      <c r="N120" s="436"/>
    </row>
    <row r="121" spans="2:14" ht="17.25" hidden="1" customHeight="1" thickBot="1" x14ac:dyDescent="0.35">
      <c r="B121" s="306"/>
      <c r="C121" s="643"/>
      <c r="D121" s="330"/>
      <c r="E121" s="327"/>
      <c r="F121" s="321"/>
      <c r="G121" s="159">
        <v>7</v>
      </c>
      <c r="H121" s="159"/>
      <c r="I121" s="315"/>
      <c r="J121" s="392"/>
      <c r="K121" s="395"/>
      <c r="L121" s="298"/>
      <c r="M121" s="436"/>
      <c r="N121" s="436"/>
    </row>
    <row r="122" spans="2:14" ht="47.25" hidden="1" customHeight="1" thickBot="1" x14ac:dyDescent="0.35">
      <c r="B122" s="307"/>
      <c r="C122" s="643"/>
      <c r="D122" s="331"/>
      <c r="E122" s="328"/>
      <c r="F122" s="322"/>
      <c r="G122" s="212">
        <v>8</v>
      </c>
      <c r="H122" s="212"/>
      <c r="I122" s="316"/>
      <c r="J122" s="393"/>
      <c r="K122" s="396"/>
      <c r="L122" s="298"/>
      <c r="M122" s="436"/>
      <c r="N122" s="436"/>
    </row>
    <row r="123" spans="2:14" ht="118.5" customHeight="1" x14ac:dyDescent="0.3">
      <c r="B123" s="305" t="str">
        <f>+LEFT(C123,4)</f>
        <v>15.5</v>
      </c>
      <c r="C123" s="643" t="s">
        <v>234</v>
      </c>
      <c r="D123" s="329" t="s">
        <v>235</v>
      </c>
      <c r="E123" s="326" t="s">
        <v>707</v>
      </c>
      <c r="F123" s="320">
        <v>3</v>
      </c>
      <c r="G123" s="158">
        <v>1</v>
      </c>
      <c r="H123" s="146" t="s">
        <v>708</v>
      </c>
      <c r="I123" s="314" t="s">
        <v>709</v>
      </c>
      <c r="J123" s="391">
        <v>3</v>
      </c>
      <c r="K123" s="394" t="str">
        <f t="shared" si="10"/>
        <v>Mantenimiento del control</v>
      </c>
      <c r="L123" s="298">
        <f t="shared" ref="L123" si="15">+IF(K123="",231,IF(K123="Deficiencia de control mayor (diseño y ejecución)",240,IF(K123="Deficiencia de control (diseño o ejecución)",260,IF(K123="Oportunidad de mejora",280,300))))</f>
        <v>300</v>
      </c>
      <c r="M123" s="436">
        <v>5.6321000000000003</v>
      </c>
      <c r="N123" s="436">
        <f>+L123+M123</f>
        <v>305.63209999999998</v>
      </c>
    </row>
    <row r="124" spans="2:14" ht="1.5" customHeight="1" thickBot="1" x14ac:dyDescent="0.35">
      <c r="B124" s="306"/>
      <c r="C124" s="643"/>
      <c r="D124" s="330"/>
      <c r="E124" s="327"/>
      <c r="F124" s="321"/>
      <c r="G124" s="159">
        <v>2</v>
      </c>
      <c r="H124" s="216"/>
      <c r="I124" s="315"/>
      <c r="J124" s="392"/>
      <c r="K124" s="395"/>
      <c r="L124" s="298"/>
      <c r="M124" s="436"/>
      <c r="N124" s="436"/>
    </row>
    <row r="125" spans="2:14" ht="20.25" hidden="1" customHeight="1" x14ac:dyDescent="0.3">
      <c r="B125" s="306"/>
      <c r="C125" s="643"/>
      <c r="D125" s="330"/>
      <c r="E125" s="327"/>
      <c r="F125" s="321"/>
      <c r="G125" s="159">
        <v>3</v>
      </c>
      <c r="H125" s="216"/>
      <c r="I125" s="315"/>
      <c r="J125" s="392"/>
      <c r="K125" s="395"/>
      <c r="L125" s="298"/>
      <c r="M125" s="436"/>
      <c r="N125" s="436"/>
    </row>
    <row r="126" spans="2:14" ht="16.5" hidden="1" customHeight="1" x14ac:dyDescent="0.3">
      <c r="B126" s="306"/>
      <c r="C126" s="643"/>
      <c r="D126" s="330"/>
      <c r="E126" s="327"/>
      <c r="F126" s="321"/>
      <c r="G126" s="159">
        <v>4</v>
      </c>
      <c r="H126" s="159"/>
      <c r="I126" s="315"/>
      <c r="J126" s="392"/>
      <c r="K126" s="395"/>
      <c r="L126" s="298"/>
      <c r="M126" s="436"/>
      <c r="N126" s="436"/>
    </row>
    <row r="127" spans="2:14" ht="54" hidden="1" customHeight="1" x14ac:dyDescent="0.3">
      <c r="B127" s="306"/>
      <c r="C127" s="643"/>
      <c r="D127" s="330"/>
      <c r="E127" s="327"/>
      <c r="F127" s="321"/>
      <c r="G127" s="159">
        <v>5</v>
      </c>
      <c r="H127" s="159"/>
      <c r="I127" s="315"/>
      <c r="J127" s="392"/>
      <c r="K127" s="395"/>
      <c r="L127" s="298"/>
      <c r="M127" s="436"/>
      <c r="N127" s="436"/>
    </row>
    <row r="128" spans="2:14" ht="3.75" hidden="1" customHeight="1" thickBot="1" x14ac:dyDescent="0.35">
      <c r="B128" s="306"/>
      <c r="C128" s="643"/>
      <c r="D128" s="330"/>
      <c r="E128" s="327"/>
      <c r="F128" s="321"/>
      <c r="G128" s="159">
        <v>6</v>
      </c>
      <c r="H128" s="159"/>
      <c r="I128" s="315"/>
      <c r="J128" s="392"/>
      <c r="K128" s="395"/>
      <c r="L128" s="298"/>
      <c r="M128" s="436"/>
      <c r="N128" s="436"/>
    </row>
    <row r="129" spans="2:14" ht="12.75" hidden="1" customHeight="1" thickBot="1" x14ac:dyDescent="0.35">
      <c r="B129" s="306"/>
      <c r="C129" s="643"/>
      <c r="D129" s="330"/>
      <c r="E129" s="327"/>
      <c r="F129" s="321"/>
      <c r="G129" s="159">
        <v>7</v>
      </c>
      <c r="H129" s="159"/>
      <c r="I129" s="315"/>
      <c r="J129" s="392"/>
      <c r="K129" s="395"/>
      <c r="L129" s="298"/>
      <c r="M129" s="436"/>
      <c r="N129" s="436"/>
    </row>
    <row r="130" spans="2:14" ht="36" hidden="1" customHeight="1" thickBot="1" x14ac:dyDescent="0.35">
      <c r="B130" s="307"/>
      <c r="C130" s="643"/>
      <c r="D130" s="331"/>
      <c r="E130" s="328"/>
      <c r="F130" s="322"/>
      <c r="G130" s="212">
        <v>8</v>
      </c>
      <c r="H130" s="212"/>
      <c r="I130" s="316"/>
      <c r="J130" s="393"/>
      <c r="K130" s="396"/>
      <c r="L130" s="298"/>
      <c r="M130" s="436"/>
      <c r="N130" s="436"/>
    </row>
    <row r="131" spans="2:14" s="132" customFormat="1" ht="114.75" customHeight="1" x14ac:dyDescent="0.3">
      <c r="B131" s="305" t="str">
        <f>+LEFT(C131,4)</f>
        <v>15.6</v>
      </c>
      <c r="C131" s="643" t="s">
        <v>236</v>
      </c>
      <c r="D131" s="656" t="s">
        <v>235</v>
      </c>
      <c r="E131" s="326" t="s">
        <v>710</v>
      </c>
      <c r="F131" s="320">
        <v>3</v>
      </c>
      <c r="G131" s="244">
        <v>1</v>
      </c>
      <c r="H131" s="164" t="s">
        <v>711</v>
      </c>
      <c r="I131" s="314" t="s">
        <v>545</v>
      </c>
      <c r="J131" s="391">
        <v>3</v>
      </c>
      <c r="K131" s="394" t="str">
        <f t="shared" si="10"/>
        <v>Mantenimiento del control</v>
      </c>
      <c r="L131" s="298">
        <f t="shared" ref="L131" si="16">+IF(K131="",231,IF(K131="Deficiencia de control mayor (diseño y ejecución)",240,IF(K131="Deficiencia de control (diseño o ejecución)",260,IF(K131="Oportunidad de mejora",280,300))))</f>
        <v>300</v>
      </c>
      <c r="M131" s="436">
        <v>5.7896000000000001</v>
      </c>
      <c r="N131" s="436">
        <f>+L131+M131</f>
        <v>305.78960000000001</v>
      </c>
    </row>
    <row r="132" spans="2:14" ht="1.5" hidden="1" customHeight="1" x14ac:dyDescent="0.3">
      <c r="B132" s="306"/>
      <c r="C132" s="643"/>
      <c r="D132" s="657"/>
      <c r="E132" s="327"/>
      <c r="F132" s="321"/>
      <c r="G132" s="213">
        <v>2</v>
      </c>
      <c r="H132" s="217"/>
      <c r="I132" s="315"/>
      <c r="J132" s="392"/>
      <c r="K132" s="395"/>
      <c r="L132" s="298"/>
      <c r="M132" s="436"/>
      <c r="N132" s="436"/>
    </row>
    <row r="133" spans="2:14" ht="0.75" hidden="1" customHeight="1" x14ac:dyDescent="0.3">
      <c r="B133" s="306"/>
      <c r="C133" s="643"/>
      <c r="D133" s="657"/>
      <c r="E133" s="327"/>
      <c r="F133" s="321"/>
      <c r="G133" s="159">
        <v>3</v>
      </c>
      <c r="H133" s="159"/>
      <c r="I133" s="315"/>
      <c r="J133" s="392"/>
      <c r="K133" s="395"/>
      <c r="L133" s="298"/>
      <c r="M133" s="436"/>
      <c r="N133" s="436"/>
    </row>
    <row r="134" spans="2:14" ht="16.5" hidden="1" customHeight="1" x14ac:dyDescent="0.3">
      <c r="B134" s="306"/>
      <c r="C134" s="643"/>
      <c r="D134" s="657"/>
      <c r="E134" s="327"/>
      <c r="F134" s="321"/>
      <c r="G134" s="159">
        <v>4</v>
      </c>
      <c r="H134" s="159"/>
      <c r="I134" s="315"/>
      <c r="J134" s="392"/>
      <c r="K134" s="395"/>
      <c r="L134" s="298"/>
      <c r="M134" s="436"/>
      <c r="N134" s="436"/>
    </row>
    <row r="135" spans="2:14" ht="16.5" hidden="1" customHeight="1" x14ac:dyDescent="0.3">
      <c r="B135" s="306"/>
      <c r="C135" s="643"/>
      <c r="D135" s="657"/>
      <c r="E135" s="327"/>
      <c r="F135" s="321"/>
      <c r="G135" s="159">
        <v>5</v>
      </c>
      <c r="H135" s="159"/>
      <c r="I135" s="315"/>
      <c r="J135" s="392"/>
      <c r="K135" s="395"/>
      <c r="L135" s="298"/>
      <c r="M135" s="436"/>
      <c r="N135" s="436"/>
    </row>
    <row r="136" spans="2:14" ht="16.5" hidden="1" customHeight="1" x14ac:dyDescent="0.3">
      <c r="B136" s="306"/>
      <c r="C136" s="643"/>
      <c r="D136" s="657"/>
      <c r="E136" s="327"/>
      <c r="F136" s="321"/>
      <c r="G136" s="159">
        <v>6</v>
      </c>
      <c r="H136" s="159"/>
      <c r="I136" s="315"/>
      <c r="J136" s="392"/>
      <c r="K136" s="395"/>
      <c r="L136" s="298"/>
      <c r="M136" s="436"/>
      <c r="N136" s="436"/>
    </row>
    <row r="137" spans="2:14" ht="16.5" hidden="1" customHeight="1" x14ac:dyDescent="0.3">
      <c r="B137" s="306"/>
      <c r="C137" s="643"/>
      <c r="D137" s="657"/>
      <c r="E137" s="327"/>
      <c r="F137" s="321"/>
      <c r="G137" s="159">
        <v>7</v>
      </c>
      <c r="H137" s="159"/>
      <c r="I137" s="315"/>
      <c r="J137" s="392"/>
      <c r="K137" s="395"/>
      <c r="L137" s="298"/>
      <c r="M137" s="436"/>
      <c r="N137" s="436"/>
    </row>
    <row r="138" spans="2:14" ht="11.25" customHeight="1" thickBot="1" x14ac:dyDescent="0.35">
      <c r="B138" s="307"/>
      <c r="C138" s="644"/>
      <c r="D138" s="658"/>
      <c r="E138" s="328"/>
      <c r="F138" s="322"/>
      <c r="G138" s="212">
        <v>8</v>
      </c>
      <c r="H138" s="212"/>
      <c r="I138" s="316"/>
      <c r="J138" s="393"/>
      <c r="K138" s="396"/>
      <c r="L138" s="298"/>
      <c r="M138" s="436"/>
      <c r="N138" s="436"/>
    </row>
    <row r="139" spans="2:14" ht="129.75" customHeight="1" x14ac:dyDescent="0.3"/>
  </sheetData>
  <sheetProtection password="D72A" sheet="1" objects="1" scenarios="1" formatCells="0" formatColumns="0" formatRows="0"/>
  <autoFilter ref="C1:C138" xr:uid="{00000000-0009-0000-0000-000005000000}"/>
  <mergeCells count="199">
    <mergeCell ref="I91:I98"/>
    <mergeCell ref="I99:I106"/>
    <mergeCell ref="I107:I114"/>
    <mergeCell ref="I115:I122"/>
    <mergeCell ref="I123:I130"/>
    <mergeCell ref="I131:I138"/>
    <mergeCell ref="H89:H90"/>
    <mergeCell ref="I19:I26"/>
    <mergeCell ref="I27:I34"/>
    <mergeCell ref="I35:I42"/>
    <mergeCell ref="I43:I50"/>
    <mergeCell ref="I55:I62"/>
    <mergeCell ref="I63:I70"/>
    <mergeCell ref="I71:I78"/>
    <mergeCell ref="I79:I86"/>
    <mergeCell ref="M131:M138"/>
    <mergeCell ref="N15:N18"/>
    <mergeCell ref="N19:N26"/>
    <mergeCell ref="N27:N34"/>
    <mergeCell ref="N35:N42"/>
    <mergeCell ref="N43:N50"/>
    <mergeCell ref="N51:N54"/>
    <mergeCell ref="N55:N62"/>
    <mergeCell ref="N63:N70"/>
    <mergeCell ref="N71:N78"/>
    <mergeCell ref="N79:N86"/>
    <mergeCell ref="N87:N90"/>
    <mergeCell ref="N91:N98"/>
    <mergeCell ref="N99:N106"/>
    <mergeCell ref="N107:N114"/>
    <mergeCell ref="N115:N122"/>
    <mergeCell ref="N123:N130"/>
    <mergeCell ref="N131:N138"/>
    <mergeCell ref="L79:L86"/>
    <mergeCell ref="L87:L90"/>
    <mergeCell ref="L91:L98"/>
    <mergeCell ref="L99:L106"/>
    <mergeCell ref="L107:L114"/>
    <mergeCell ref="L115:L122"/>
    <mergeCell ref="L123:L130"/>
    <mergeCell ref="L131:L138"/>
    <mergeCell ref="M15:M18"/>
    <mergeCell ref="M19:M26"/>
    <mergeCell ref="M27:M34"/>
    <mergeCell ref="M35:M42"/>
    <mergeCell ref="M43:M50"/>
    <mergeCell ref="M51:M54"/>
    <mergeCell ref="M55:M62"/>
    <mergeCell ref="M63:M70"/>
    <mergeCell ref="M71:M78"/>
    <mergeCell ref="M79:M86"/>
    <mergeCell ref="M87:M90"/>
    <mergeCell ref="M91:M98"/>
    <mergeCell ref="M99:M106"/>
    <mergeCell ref="M107:M114"/>
    <mergeCell ref="M115:M122"/>
    <mergeCell ref="M123:M130"/>
    <mergeCell ref="L15:L18"/>
    <mergeCell ref="L19:L26"/>
    <mergeCell ref="L27:L34"/>
    <mergeCell ref="L35:L42"/>
    <mergeCell ref="L43:L50"/>
    <mergeCell ref="L51:L54"/>
    <mergeCell ref="L55:L62"/>
    <mergeCell ref="L63:L70"/>
    <mergeCell ref="L71:L78"/>
    <mergeCell ref="A43:A44"/>
    <mergeCell ref="C87:C90"/>
    <mergeCell ref="E63:E70"/>
    <mergeCell ref="E79:E86"/>
    <mergeCell ref="F63:F70"/>
    <mergeCell ref="F79:F86"/>
    <mergeCell ref="F43:F50"/>
    <mergeCell ref="D43:D50"/>
    <mergeCell ref="D63:D70"/>
    <mergeCell ref="D79:D86"/>
    <mergeCell ref="C79:C86"/>
    <mergeCell ref="F55:F62"/>
    <mergeCell ref="D51:D54"/>
    <mergeCell ref="D87:D90"/>
    <mergeCell ref="C51:C54"/>
    <mergeCell ref="D55:D62"/>
    <mergeCell ref="E51:E54"/>
    <mergeCell ref="E87:E90"/>
    <mergeCell ref="F87:F90"/>
    <mergeCell ref="B79:B86"/>
    <mergeCell ref="B87:B90"/>
    <mergeCell ref="D131:D138"/>
    <mergeCell ref="C91:C98"/>
    <mergeCell ref="E91:E98"/>
    <mergeCell ref="F15:F18"/>
    <mergeCell ref="F19:F26"/>
    <mergeCell ref="F27:F34"/>
    <mergeCell ref="D19:D26"/>
    <mergeCell ref="D27:D34"/>
    <mergeCell ref="D15:D18"/>
    <mergeCell ref="C71:C78"/>
    <mergeCell ref="D71:D78"/>
    <mergeCell ref="E71:E78"/>
    <mergeCell ref="F71:F78"/>
    <mergeCell ref="E55:E62"/>
    <mergeCell ref="C63:C70"/>
    <mergeCell ref="C55:C62"/>
    <mergeCell ref="E15:E18"/>
    <mergeCell ref="C99:C106"/>
    <mergeCell ref="E99:E106"/>
    <mergeCell ref="C131:C138"/>
    <mergeCell ref="F131:F138"/>
    <mergeCell ref="F91:F98"/>
    <mergeCell ref="F99:F106"/>
    <mergeCell ref="E131:E138"/>
    <mergeCell ref="J131:J138"/>
    <mergeCell ref="I17:I18"/>
    <mergeCell ref="I53:I54"/>
    <mergeCell ref="I89:I90"/>
    <mergeCell ref="J15:J18"/>
    <mergeCell ref="J19:J26"/>
    <mergeCell ref="J27:J34"/>
    <mergeCell ref="J43:J50"/>
    <mergeCell ref="J51:J54"/>
    <mergeCell ref="J55:J62"/>
    <mergeCell ref="J63:J70"/>
    <mergeCell ref="J79:J86"/>
    <mergeCell ref="J87:J90"/>
    <mergeCell ref="J91:J98"/>
    <mergeCell ref="J99:J106"/>
    <mergeCell ref="J107:J114"/>
    <mergeCell ref="J115:J122"/>
    <mergeCell ref="J123:J130"/>
    <mergeCell ref="G51:I52"/>
    <mergeCell ref="G15:I16"/>
    <mergeCell ref="G87:I88"/>
    <mergeCell ref="G53:G54"/>
    <mergeCell ref="G89:G90"/>
    <mergeCell ref="J71:J78"/>
    <mergeCell ref="F123:F130"/>
    <mergeCell ref="F115:F122"/>
    <mergeCell ref="D91:D98"/>
    <mergeCell ref="D99:D106"/>
    <mergeCell ref="E123:E130"/>
    <mergeCell ref="F107:F114"/>
    <mergeCell ref="F51:F54"/>
    <mergeCell ref="C43:C50"/>
    <mergeCell ref="E43:E50"/>
    <mergeCell ref="C115:C122"/>
    <mergeCell ref="E115:E122"/>
    <mergeCell ref="C107:C114"/>
    <mergeCell ref="C123:C130"/>
    <mergeCell ref="E107:E114"/>
    <mergeCell ref="D107:D114"/>
    <mergeCell ref="D115:D122"/>
    <mergeCell ref="D123:D130"/>
    <mergeCell ref="K35:K42"/>
    <mergeCell ref="K43:K50"/>
    <mergeCell ref="K51:K54"/>
    <mergeCell ref="K55:K62"/>
    <mergeCell ref="K63:K70"/>
    <mergeCell ref="K15:K18"/>
    <mergeCell ref="C12:K12"/>
    <mergeCell ref="C13:K13"/>
    <mergeCell ref="K19:K26"/>
    <mergeCell ref="K27:K34"/>
    <mergeCell ref="C27:C34"/>
    <mergeCell ref="E27:E34"/>
    <mergeCell ref="G17:G18"/>
    <mergeCell ref="C15:C18"/>
    <mergeCell ref="C19:C26"/>
    <mergeCell ref="E19:E26"/>
    <mergeCell ref="C35:C42"/>
    <mergeCell ref="D35:D42"/>
    <mergeCell ref="E35:E42"/>
    <mergeCell ref="F35:F42"/>
    <mergeCell ref="J35:J42"/>
    <mergeCell ref="H17:H18"/>
    <mergeCell ref="H53:H54"/>
    <mergeCell ref="K107:K114"/>
    <mergeCell ref="K115:K122"/>
    <mergeCell ref="K123:K130"/>
    <mergeCell ref="K131:K138"/>
    <mergeCell ref="K71:K78"/>
    <mergeCell ref="K79:K86"/>
    <mergeCell ref="K87:K90"/>
    <mergeCell ref="K91:K98"/>
    <mergeCell ref="K99:K106"/>
    <mergeCell ref="B91:B98"/>
    <mergeCell ref="B99:B106"/>
    <mergeCell ref="B107:B114"/>
    <mergeCell ref="B115:B122"/>
    <mergeCell ref="B123:B130"/>
    <mergeCell ref="B131:B138"/>
    <mergeCell ref="B15:B18"/>
    <mergeCell ref="B19:B26"/>
    <mergeCell ref="B27:B34"/>
    <mergeCell ref="B35:B42"/>
    <mergeCell ref="B43:B50"/>
    <mergeCell ref="B51:B54"/>
    <mergeCell ref="B55:B62"/>
    <mergeCell ref="B63:B70"/>
    <mergeCell ref="B71:B78"/>
  </mergeCells>
  <dataValidations count="1">
    <dataValidation type="list" allowBlank="1" showInputMessage="1" showErrorMessage="1" sqref="J91:J138 J55:J86 F19:F50 J19:J50 F91:F138 F55:F86" xr:uid="{00000000-0002-0000-0500-000000000000}">
      <formula1>"1,2,3"</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62F13"/>
  </sheetPr>
  <dimension ref="B1:N134"/>
  <sheetViews>
    <sheetView showGridLines="0" topLeftCell="F110" zoomScale="82" zoomScaleNormal="82" workbookViewId="0">
      <selection activeCell="I36" sqref="I36:I43"/>
    </sheetView>
  </sheetViews>
  <sheetFormatPr baseColWidth="10" defaultColWidth="3.140625" defaultRowHeight="22.5" customHeight="1" x14ac:dyDescent="0.3"/>
  <cols>
    <col min="1" max="1" width="2.5703125" style="13" customWidth="1"/>
    <col min="2" max="2" width="14" style="13" customWidth="1"/>
    <col min="3" max="3" width="53.42578125" style="13" customWidth="1"/>
    <col min="4" max="4" width="27.85546875" style="13" customWidth="1"/>
    <col min="5" max="5" width="78.7109375" style="13" customWidth="1"/>
    <col min="6" max="6" width="7.42578125" style="13" customWidth="1"/>
    <col min="7" max="7" width="3.5703125" style="13" bestFit="1" customWidth="1"/>
    <col min="8" max="8" width="75.42578125" style="13" customWidth="1"/>
    <col min="9" max="9" width="116.5703125" style="13" customWidth="1"/>
    <col min="10" max="10" width="7.42578125" style="13" customWidth="1"/>
    <col min="11" max="11" width="22.5703125" style="13" customWidth="1"/>
    <col min="12" max="12" width="4" style="76" bestFit="1" customWidth="1"/>
    <col min="13" max="13" width="8.42578125" style="76" bestFit="1" customWidth="1"/>
    <col min="14" max="14" width="9.5703125" style="78" customWidth="1"/>
    <col min="15" max="16363" width="3.140625" style="13" customWidth="1"/>
    <col min="16364" max="16384" width="3.140625" style="13"/>
  </cols>
  <sheetData>
    <row r="1" spans="3:11" ht="9.9499999999999993" customHeight="1" x14ac:dyDescent="0.3"/>
    <row r="2" spans="3:11" ht="9.9499999999999993" customHeight="1" x14ac:dyDescent="0.3"/>
    <row r="3" spans="3:11" ht="9.9499999999999993" customHeight="1" x14ac:dyDescent="0.3"/>
    <row r="4" spans="3:11" ht="9.9499999999999993" customHeight="1" x14ac:dyDescent="0.3"/>
    <row r="5" spans="3:11" ht="9.9499999999999993" customHeight="1" x14ac:dyDescent="0.3"/>
    <row r="6" spans="3:11" ht="9.9499999999999993" customHeight="1" x14ac:dyDescent="0.3"/>
    <row r="7" spans="3:11" ht="9.9499999999999993" customHeight="1" x14ac:dyDescent="0.3"/>
    <row r="8" spans="3:11" ht="9.9499999999999993" customHeight="1" x14ac:dyDescent="0.3"/>
    <row r="9" spans="3:11" ht="9.9499999999999993" customHeight="1" x14ac:dyDescent="0.3"/>
    <row r="10" spans="3:11" ht="31.5" customHeight="1" x14ac:dyDescent="0.3"/>
    <row r="11" spans="3:11" ht="24.75" customHeight="1" x14ac:dyDescent="0.3"/>
    <row r="12" spans="3:11" ht="20.25" customHeight="1" x14ac:dyDescent="0.3"/>
    <row r="13" spans="3:11" ht="9.9499999999999993" customHeight="1" x14ac:dyDescent="0.3"/>
    <row r="14" spans="3:11" ht="20.100000000000001" customHeight="1" x14ac:dyDescent="0.3">
      <c r="C14" s="687" t="s">
        <v>237</v>
      </c>
      <c r="D14" s="687"/>
      <c r="E14" s="687"/>
      <c r="F14" s="687"/>
      <c r="G14" s="687"/>
      <c r="H14" s="687"/>
      <c r="I14" s="687"/>
      <c r="J14" s="687"/>
      <c r="K14" s="687"/>
    </row>
    <row r="15" spans="3:11" ht="33.6" customHeight="1" x14ac:dyDescent="0.3">
      <c r="C15" s="500" t="s">
        <v>238</v>
      </c>
      <c r="D15" s="500"/>
      <c r="E15" s="500"/>
      <c r="F15" s="500"/>
      <c r="G15" s="500"/>
      <c r="H15" s="500"/>
      <c r="I15" s="500"/>
      <c r="J15" s="500"/>
      <c r="K15" s="500"/>
    </row>
    <row r="16" spans="3:11" ht="9.9499999999999993" customHeight="1" x14ac:dyDescent="0.3">
      <c r="C16" s="14"/>
      <c r="D16" s="14"/>
      <c r="F16" s="15"/>
    </row>
    <row r="17" spans="2:14" ht="36.75" customHeight="1" x14ac:dyDescent="0.3">
      <c r="B17" s="682" t="s">
        <v>111</v>
      </c>
      <c r="C17" s="681" t="s">
        <v>239</v>
      </c>
      <c r="D17" s="688" t="s">
        <v>8</v>
      </c>
      <c r="E17" s="691" t="s">
        <v>112</v>
      </c>
      <c r="F17" s="690" t="s">
        <v>156</v>
      </c>
      <c r="G17" s="689" t="s">
        <v>113</v>
      </c>
      <c r="H17" s="689"/>
      <c r="I17" s="689"/>
      <c r="J17" s="690" t="s">
        <v>157</v>
      </c>
      <c r="K17" s="685" t="s">
        <v>124</v>
      </c>
      <c r="L17" s="547"/>
      <c r="M17" s="547"/>
      <c r="N17" s="701"/>
    </row>
    <row r="18" spans="2:14" ht="29.25" customHeight="1" x14ac:dyDescent="0.3">
      <c r="B18" s="682"/>
      <c r="C18" s="681"/>
      <c r="D18" s="688"/>
      <c r="E18" s="692"/>
      <c r="F18" s="690"/>
      <c r="G18" s="689" t="s">
        <v>13</v>
      </c>
      <c r="H18" s="688" t="s">
        <v>15</v>
      </c>
      <c r="I18" s="688" t="s">
        <v>15</v>
      </c>
      <c r="J18" s="690"/>
      <c r="K18" s="685"/>
      <c r="L18" s="547"/>
      <c r="M18" s="547"/>
      <c r="N18" s="701"/>
    </row>
    <row r="19" spans="2:14" ht="92.25" customHeight="1" thickBot="1" x14ac:dyDescent="0.35">
      <c r="B19" s="682"/>
      <c r="C19" s="681"/>
      <c r="D19" s="688"/>
      <c r="E19" s="693"/>
      <c r="F19" s="690"/>
      <c r="G19" s="689"/>
      <c r="H19" s="689"/>
      <c r="I19" s="689"/>
      <c r="J19" s="690"/>
      <c r="K19" s="686"/>
      <c r="L19" s="547"/>
      <c r="M19" s="547"/>
      <c r="N19" s="701"/>
    </row>
    <row r="20" spans="2:14" ht="72.75" customHeight="1" x14ac:dyDescent="0.3">
      <c r="B20" s="305" t="str">
        <f>+LEFT(C20,4)</f>
        <v>16.1</v>
      </c>
      <c r="C20" s="575" t="s">
        <v>240</v>
      </c>
      <c r="D20" s="493" t="s">
        <v>241</v>
      </c>
      <c r="E20" s="326" t="s">
        <v>470</v>
      </c>
      <c r="F20" s="320">
        <v>3</v>
      </c>
      <c r="G20" s="107">
        <v>1</v>
      </c>
      <c r="H20" s="146" t="s">
        <v>406</v>
      </c>
      <c r="I20" s="314" t="s">
        <v>712</v>
      </c>
      <c r="J20" s="391">
        <v>3</v>
      </c>
      <c r="K20" s="394" t="str">
        <f t="shared" ref="K20" si="0">+IF(OR(ISBLANK(F20),ISBLANK(J20)),"",IF(OR(AND(F20=1,J20=1),AND(F20=1,J20=2),AND(F20=1,J20=3)),"Deficiencia de control mayor (diseño y ejecución)",IF(OR(AND(F20=2,J20=2),AND(F20=3,J20=1),AND(F20=3,J20=2),AND(F20=2,J20=1)),"Deficiencia de control (diseño o ejecución)",IF(AND(F20=2,J20=3),"Oportunidad de mejora","Mantenimiento del control"))))</f>
        <v>Mantenimiento del control</v>
      </c>
      <c r="L20" s="298">
        <f>+IF(K20="",312,IF(K20="Deficiencia de control mayor (diseño y ejecución)",320,IF(K20="Deficiencia de control (diseño o ejecución)",340,IF(K20="Oportunidad de mejora",360,380))))</f>
        <v>380</v>
      </c>
      <c r="M20" s="436">
        <v>5.8745000000000003</v>
      </c>
      <c r="N20" s="702">
        <f>+L20+M20</f>
        <v>385.87450000000001</v>
      </c>
    </row>
    <row r="21" spans="2:14" ht="49.5" customHeight="1" x14ac:dyDescent="0.3">
      <c r="B21" s="306"/>
      <c r="C21" s="576"/>
      <c r="D21" s="494"/>
      <c r="E21" s="327"/>
      <c r="F21" s="321"/>
      <c r="G21" s="105">
        <v>2</v>
      </c>
      <c r="H21" s="129" t="s">
        <v>471</v>
      </c>
      <c r="I21" s="315"/>
      <c r="J21" s="392"/>
      <c r="K21" s="395"/>
      <c r="L21" s="298"/>
      <c r="M21" s="436"/>
      <c r="N21" s="702"/>
    </row>
    <row r="22" spans="2:14" ht="0.75" customHeight="1" thickBot="1" x14ac:dyDescent="0.35">
      <c r="B22" s="306"/>
      <c r="C22" s="576"/>
      <c r="D22" s="494"/>
      <c r="E22" s="327"/>
      <c r="F22" s="321"/>
      <c r="G22" s="105">
        <v>3</v>
      </c>
      <c r="H22" s="105"/>
      <c r="I22" s="315"/>
      <c r="J22" s="392"/>
      <c r="K22" s="395"/>
      <c r="L22" s="298"/>
      <c r="M22" s="436"/>
      <c r="N22" s="702"/>
    </row>
    <row r="23" spans="2:14" ht="17.25" hidden="1" customHeight="1" thickBot="1" x14ac:dyDescent="0.35">
      <c r="B23" s="306"/>
      <c r="C23" s="576"/>
      <c r="D23" s="494"/>
      <c r="E23" s="327"/>
      <c r="F23" s="321"/>
      <c r="G23" s="105">
        <v>4</v>
      </c>
      <c r="H23" s="105"/>
      <c r="I23" s="315"/>
      <c r="J23" s="392"/>
      <c r="K23" s="395"/>
      <c r="L23" s="298"/>
      <c r="M23" s="436"/>
      <c r="N23" s="702"/>
    </row>
    <row r="24" spans="2:14" ht="17.25" hidden="1" customHeight="1" thickBot="1" x14ac:dyDescent="0.35">
      <c r="B24" s="306"/>
      <c r="C24" s="576"/>
      <c r="D24" s="494"/>
      <c r="E24" s="327"/>
      <c r="F24" s="321"/>
      <c r="G24" s="105">
        <v>5</v>
      </c>
      <c r="H24" s="105"/>
      <c r="I24" s="315"/>
      <c r="J24" s="392"/>
      <c r="K24" s="395"/>
      <c r="L24" s="298"/>
      <c r="M24" s="436"/>
      <c r="N24" s="702"/>
    </row>
    <row r="25" spans="2:14" ht="17.25" hidden="1" customHeight="1" thickBot="1" x14ac:dyDescent="0.35">
      <c r="B25" s="306"/>
      <c r="C25" s="576"/>
      <c r="D25" s="494"/>
      <c r="E25" s="327"/>
      <c r="F25" s="321"/>
      <c r="G25" s="105">
        <v>6</v>
      </c>
      <c r="H25" s="105"/>
      <c r="I25" s="315"/>
      <c r="J25" s="392"/>
      <c r="K25" s="395"/>
      <c r="L25" s="298"/>
      <c r="M25" s="436"/>
      <c r="N25" s="702"/>
    </row>
    <row r="26" spans="2:14" ht="17.25" hidden="1" customHeight="1" thickBot="1" x14ac:dyDescent="0.35">
      <c r="B26" s="306"/>
      <c r="C26" s="576"/>
      <c r="D26" s="494"/>
      <c r="E26" s="327"/>
      <c r="F26" s="321"/>
      <c r="G26" s="105">
        <v>7</v>
      </c>
      <c r="H26" s="105"/>
      <c r="I26" s="315"/>
      <c r="J26" s="392"/>
      <c r="K26" s="395"/>
      <c r="L26" s="298"/>
      <c r="M26" s="436"/>
      <c r="N26" s="702"/>
    </row>
    <row r="27" spans="2:14" ht="17.25" hidden="1" customHeight="1" thickBot="1" x14ac:dyDescent="0.35">
      <c r="B27" s="307"/>
      <c r="C27" s="577"/>
      <c r="D27" s="495"/>
      <c r="E27" s="328"/>
      <c r="F27" s="322"/>
      <c r="G27" s="106">
        <v>8</v>
      </c>
      <c r="H27" s="106"/>
      <c r="I27" s="316"/>
      <c r="J27" s="393"/>
      <c r="K27" s="396"/>
      <c r="L27" s="298"/>
      <c r="M27" s="436"/>
      <c r="N27" s="702"/>
    </row>
    <row r="28" spans="2:14" ht="15.75" customHeight="1" x14ac:dyDescent="0.3">
      <c r="B28" s="305" t="str">
        <f>+LEFT(C28,4)</f>
        <v>16.2</v>
      </c>
      <c r="C28" s="602" t="s">
        <v>242</v>
      </c>
      <c r="D28" s="493" t="s">
        <v>241</v>
      </c>
      <c r="E28" s="326" t="s">
        <v>506</v>
      </c>
      <c r="F28" s="320">
        <v>3</v>
      </c>
      <c r="G28" s="107">
        <v>1</v>
      </c>
      <c r="H28" s="165"/>
      <c r="I28" s="314" t="s">
        <v>714</v>
      </c>
      <c r="J28" s="391">
        <v>3</v>
      </c>
      <c r="K28" s="394" t="str">
        <f t="shared" ref="K28:K52" si="1">+IF(OR(ISBLANK(F28),ISBLANK(J28)),"",IF(OR(AND(F28=1,J28=1),AND(F28=1,J28=2),AND(F28=1,J28=3)),"Deficiencia de control mayor (diseño y ejecución)",IF(OR(AND(F28=2,J28=2),AND(F28=3,J28=1),AND(F28=3,J28=2),AND(F28=2,J28=1)),"Deficiencia de control (diseño o ejecución)",IF(AND(F28=2,J28=3),"Oportunidad de mejora","Mantenimiento del control"))))</f>
        <v>Mantenimiento del control</v>
      </c>
      <c r="L28" s="298">
        <f t="shared" ref="L28" si="2">+IF(K28="",312,IF(K28="Deficiencia de control mayor (diseño y ejecución)",320,IF(K28="Deficiencia de control (diseño o ejecución)",340,IF(K28="Oportunidad de mejora",360,380))))</f>
        <v>380</v>
      </c>
      <c r="M28" s="436">
        <v>5.9653999999999998</v>
      </c>
      <c r="N28" s="702">
        <f>+L28+M28</f>
        <v>385.96539999999999</v>
      </c>
    </row>
    <row r="29" spans="2:14" ht="1.5" hidden="1" customHeight="1" x14ac:dyDescent="0.3">
      <c r="B29" s="306"/>
      <c r="C29" s="576"/>
      <c r="D29" s="494"/>
      <c r="E29" s="327"/>
      <c r="F29" s="321"/>
      <c r="G29" s="105">
        <v>2</v>
      </c>
      <c r="H29" s="105"/>
      <c r="I29" s="315"/>
      <c r="J29" s="392"/>
      <c r="K29" s="395"/>
      <c r="L29" s="298"/>
      <c r="M29" s="436"/>
      <c r="N29" s="702"/>
    </row>
    <row r="30" spans="2:14" ht="11.25" hidden="1" customHeight="1" x14ac:dyDescent="0.3">
      <c r="B30" s="306"/>
      <c r="C30" s="576"/>
      <c r="D30" s="494"/>
      <c r="E30" s="327"/>
      <c r="F30" s="321"/>
      <c r="G30" s="105">
        <v>3</v>
      </c>
      <c r="H30" s="105"/>
      <c r="I30" s="315"/>
      <c r="J30" s="392"/>
      <c r="K30" s="395"/>
      <c r="L30" s="298"/>
      <c r="M30" s="436"/>
      <c r="N30" s="702"/>
    </row>
    <row r="31" spans="2:14" ht="161.25" customHeight="1" thickBot="1" x14ac:dyDescent="0.35">
      <c r="B31" s="306"/>
      <c r="C31" s="576"/>
      <c r="D31" s="494"/>
      <c r="E31" s="327"/>
      <c r="F31" s="321"/>
      <c r="G31" s="105">
        <v>4</v>
      </c>
      <c r="H31" s="129" t="s">
        <v>713</v>
      </c>
      <c r="I31" s="315"/>
      <c r="J31" s="392"/>
      <c r="K31" s="395"/>
      <c r="L31" s="298"/>
      <c r="M31" s="436"/>
      <c r="N31" s="702"/>
    </row>
    <row r="32" spans="2:14" ht="17.25" hidden="1" customHeight="1" thickBot="1" x14ac:dyDescent="0.35">
      <c r="B32" s="306"/>
      <c r="C32" s="576"/>
      <c r="D32" s="494"/>
      <c r="E32" s="327"/>
      <c r="F32" s="321"/>
      <c r="G32" s="105">
        <v>5</v>
      </c>
      <c r="H32" s="105"/>
      <c r="I32" s="315"/>
      <c r="J32" s="392"/>
      <c r="K32" s="395"/>
      <c r="L32" s="298"/>
      <c r="M32" s="436"/>
      <c r="N32" s="702"/>
    </row>
    <row r="33" spans="2:14" ht="17.25" hidden="1" customHeight="1" thickBot="1" x14ac:dyDescent="0.35">
      <c r="B33" s="306"/>
      <c r="C33" s="576"/>
      <c r="D33" s="494"/>
      <c r="E33" s="327"/>
      <c r="F33" s="321"/>
      <c r="G33" s="105">
        <v>6</v>
      </c>
      <c r="H33" s="105"/>
      <c r="I33" s="315"/>
      <c r="J33" s="392"/>
      <c r="K33" s="395"/>
      <c r="L33" s="298"/>
      <c r="M33" s="436"/>
      <c r="N33" s="702"/>
    </row>
    <row r="34" spans="2:14" ht="17.25" hidden="1" customHeight="1" thickBot="1" x14ac:dyDescent="0.35">
      <c r="B34" s="306"/>
      <c r="C34" s="576"/>
      <c r="D34" s="494"/>
      <c r="E34" s="327"/>
      <c r="F34" s="321"/>
      <c r="G34" s="105">
        <v>7</v>
      </c>
      <c r="H34" s="105"/>
      <c r="I34" s="315"/>
      <c r="J34" s="392"/>
      <c r="K34" s="395"/>
      <c r="L34" s="298"/>
      <c r="M34" s="436"/>
      <c r="N34" s="702"/>
    </row>
    <row r="35" spans="2:14" ht="131.25" hidden="1" customHeight="1" thickBot="1" x14ac:dyDescent="0.35">
      <c r="B35" s="307"/>
      <c r="C35" s="577"/>
      <c r="D35" s="495"/>
      <c r="E35" s="328"/>
      <c r="F35" s="322"/>
      <c r="G35" s="106">
        <v>8</v>
      </c>
      <c r="H35" s="106"/>
      <c r="I35" s="316"/>
      <c r="J35" s="393"/>
      <c r="K35" s="396"/>
      <c r="L35" s="298"/>
      <c r="M35" s="436"/>
      <c r="N35" s="702"/>
    </row>
    <row r="36" spans="2:14" ht="104.25" customHeight="1" x14ac:dyDescent="0.3">
      <c r="B36" s="305" t="str">
        <f>+LEFT(C36,4)</f>
        <v>16.3</v>
      </c>
      <c r="C36" s="602" t="s">
        <v>243</v>
      </c>
      <c r="D36" s="493" t="s">
        <v>244</v>
      </c>
      <c r="E36" s="326" t="s">
        <v>715</v>
      </c>
      <c r="F36" s="320">
        <v>3</v>
      </c>
      <c r="G36" s="107">
        <v>1</v>
      </c>
      <c r="H36" s="146" t="s">
        <v>716</v>
      </c>
      <c r="I36" s="314" t="s">
        <v>733</v>
      </c>
      <c r="J36" s="391">
        <v>3</v>
      </c>
      <c r="K36" s="394" t="str">
        <f t="shared" si="1"/>
        <v>Mantenimiento del control</v>
      </c>
      <c r="L36" s="298">
        <f t="shared" ref="L36" si="3">+IF(K36="",312,IF(K36="Deficiencia de control mayor (diseño y ejecución)",320,IF(K36="Deficiencia de control (diseño o ejecución)",340,IF(K36="Oportunidad de mejora",360,380))))</f>
        <v>380</v>
      </c>
      <c r="M36" s="436">
        <v>6.0122999999999998</v>
      </c>
      <c r="N36" s="702">
        <f>+L36+M36</f>
        <v>386.01229999999998</v>
      </c>
    </row>
    <row r="37" spans="2:14" ht="0.75" customHeight="1" thickBot="1" x14ac:dyDescent="0.35">
      <c r="B37" s="306"/>
      <c r="C37" s="576"/>
      <c r="D37" s="494"/>
      <c r="E37" s="327"/>
      <c r="F37" s="321"/>
      <c r="G37" s="105">
        <v>2</v>
      </c>
      <c r="H37" s="129" t="s">
        <v>472</v>
      </c>
      <c r="I37" s="315"/>
      <c r="J37" s="392"/>
      <c r="K37" s="395"/>
      <c r="L37" s="298"/>
      <c r="M37" s="436"/>
      <c r="N37" s="702"/>
    </row>
    <row r="38" spans="2:14" ht="21" hidden="1" customHeight="1" thickBot="1" x14ac:dyDescent="0.35">
      <c r="B38" s="306"/>
      <c r="C38" s="576"/>
      <c r="D38" s="494"/>
      <c r="E38" s="327"/>
      <c r="F38" s="321"/>
      <c r="G38" s="105">
        <v>3</v>
      </c>
      <c r="H38" s="105"/>
      <c r="I38" s="315"/>
      <c r="J38" s="392"/>
      <c r="K38" s="395"/>
      <c r="L38" s="298"/>
      <c r="M38" s="436"/>
      <c r="N38" s="702"/>
    </row>
    <row r="39" spans="2:14" ht="22.5" hidden="1" customHeight="1" thickBot="1" x14ac:dyDescent="0.35">
      <c r="B39" s="306"/>
      <c r="C39" s="576"/>
      <c r="D39" s="494"/>
      <c r="E39" s="327"/>
      <c r="F39" s="321"/>
      <c r="G39" s="105">
        <v>4</v>
      </c>
      <c r="H39" s="105"/>
      <c r="I39" s="315"/>
      <c r="J39" s="392"/>
      <c r="K39" s="395"/>
      <c r="L39" s="298"/>
      <c r="M39" s="436"/>
      <c r="N39" s="702"/>
    </row>
    <row r="40" spans="2:14" ht="22.5" hidden="1" customHeight="1" thickBot="1" x14ac:dyDescent="0.35">
      <c r="B40" s="306"/>
      <c r="C40" s="576"/>
      <c r="D40" s="494"/>
      <c r="E40" s="327"/>
      <c r="F40" s="321"/>
      <c r="G40" s="105">
        <v>5</v>
      </c>
      <c r="H40" s="105"/>
      <c r="I40" s="315"/>
      <c r="J40" s="392"/>
      <c r="K40" s="395"/>
      <c r="L40" s="298"/>
      <c r="M40" s="436"/>
      <c r="N40" s="702"/>
    </row>
    <row r="41" spans="2:14" ht="22.5" hidden="1" customHeight="1" thickBot="1" x14ac:dyDescent="0.35">
      <c r="B41" s="306"/>
      <c r="C41" s="576"/>
      <c r="D41" s="494"/>
      <c r="E41" s="327"/>
      <c r="F41" s="321"/>
      <c r="G41" s="105">
        <v>6</v>
      </c>
      <c r="H41" s="105"/>
      <c r="I41" s="315"/>
      <c r="J41" s="392"/>
      <c r="K41" s="395"/>
      <c r="L41" s="298"/>
      <c r="M41" s="436"/>
      <c r="N41" s="702"/>
    </row>
    <row r="42" spans="2:14" ht="22.5" hidden="1" customHeight="1" thickBot="1" x14ac:dyDescent="0.35">
      <c r="B42" s="306"/>
      <c r="C42" s="576"/>
      <c r="D42" s="494"/>
      <c r="E42" s="327"/>
      <c r="F42" s="321"/>
      <c r="G42" s="105">
        <v>7</v>
      </c>
      <c r="H42" s="105"/>
      <c r="I42" s="315"/>
      <c r="J42" s="392"/>
      <c r="K42" s="395"/>
      <c r="L42" s="298"/>
      <c r="M42" s="436"/>
      <c r="N42" s="702"/>
    </row>
    <row r="43" spans="2:14" ht="22.5" hidden="1" customHeight="1" thickBot="1" x14ac:dyDescent="0.35">
      <c r="B43" s="307"/>
      <c r="C43" s="577"/>
      <c r="D43" s="495"/>
      <c r="E43" s="328"/>
      <c r="F43" s="322"/>
      <c r="G43" s="106">
        <v>8</v>
      </c>
      <c r="H43" s="106"/>
      <c r="I43" s="316"/>
      <c r="J43" s="393"/>
      <c r="K43" s="396"/>
      <c r="L43" s="298"/>
      <c r="M43" s="436"/>
      <c r="N43" s="702"/>
    </row>
    <row r="44" spans="2:14" ht="53.25" customHeight="1" x14ac:dyDescent="0.3">
      <c r="B44" s="305" t="str">
        <f>+LEFT(C44,4)</f>
        <v>16.4</v>
      </c>
      <c r="C44" s="602" t="s">
        <v>245</v>
      </c>
      <c r="D44" s="493" t="s">
        <v>246</v>
      </c>
      <c r="E44" s="326" t="s">
        <v>473</v>
      </c>
      <c r="F44" s="320">
        <v>3</v>
      </c>
      <c r="G44" s="107">
        <v>1</v>
      </c>
      <c r="H44" s="146" t="s">
        <v>474</v>
      </c>
      <c r="I44" s="314" t="s">
        <v>734</v>
      </c>
      <c r="J44" s="391">
        <v>3</v>
      </c>
      <c r="K44" s="394" t="str">
        <f t="shared" si="1"/>
        <v>Mantenimiento del control</v>
      </c>
      <c r="L44" s="298">
        <f t="shared" ref="L44" si="4">+IF(K44="",312,IF(K44="Deficiencia de control mayor (diseño y ejecución)",320,IF(K44="Deficiencia de control (diseño o ejecución)",340,IF(K44="Oportunidad de mejora",360,380))))</f>
        <v>380</v>
      </c>
      <c r="M44" s="436">
        <v>6.1235999999999997</v>
      </c>
      <c r="N44" s="702">
        <f>+L44+M44</f>
        <v>386.12360000000001</v>
      </c>
    </row>
    <row r="45" spans="2:14" ht="70.5" customHeight="1" x14ac:dyDescent="0.3">
      <c r="B45" s="306"/>
      <c r="C45" s="576"/>
      <c r="D45" s="494"/>
      <c r="E45" s="327"/>
      <c r="F45" s="321"/>
      <c r="G45" s="105">
        <v>2</v>
      </c>
      <c r="H45" s="129" t="s">
        <v>717</v>
      </c>
      <c r="I45" s="315"/>
      <c r="J45" s="392"/>
      <c r="K45" s="395"/>
      <c r="L45" s="298"/>
      <c r="M45" s="436"/>
      <c r="N45" s="702"/>
    </row>
    <row r="46" spans="2:14" ht="43.5" customHeight="1" thickBot="1" x14ac:dyDescent="0.35">
      <c r="B46" s="306"/>
      <c r="C46" s="576"/>
      <c r="D46" s="494"/>
      <c r="E46" s="327"/>
      <c r="F46" s="321"/>
      <c r="G46" s="105">
        <v>3</v>
      </c>
      <c r="H46" s="129" t="s">
        <v>475</v>
      </c>
      <c r="I46" s="315"/>
      <c r="J46" s="392"/>
      <c r="K46" s="395"/>
      <c r="L46" s="298"/>
      <c r="M46" s="436"/>
      <c r="N46" s="702"/>
    </row>
    <row r="47" spans="2:14" ht="22.5" hidden="1" customHeight="1" thickBot="1" x14ac:dyDescent="0.35">
      <c r="B47" s="306"/>
      <c r="C47" s="576"/>
      <c r="D47" s="494"/>
      <c r="E47" s="327"/>
      <c r="F47" s="321"/>
      <c r="G47" s="105">
        <v>4</v>
      </c>
      <c r="H47" s="105"/>
      <c r="I47" s="315"/>
      <c r="J47" s="392"/>
      <c r="K47" s="395"/>
      <c r="L47" s="298"/>
      <c r="M47" s="436"/>
      <c r="N47" s="702"/>
    </row>
    <row r="48" spans="2:14" ht="22.5" hidden="1" customHeight="1" thickBot="1" x14ac:dyDescent="0.35">
      <c r="B48" s="306"/>
      <c r="C48" s="576"/>
      <c r="D48" s="494"/>
      <c r="E48" s="327"/>
      <c r="F48" s="321"/>
      <c r="G48" s="105">
        <v>5</v>
      </c>
      <c r="H48" s="105"/>
      <c r="I48" s="315"/>
      <c r="J48" s="392"/>
      <c r="K48" s="395"/>
      <c r="L48" s="298"/>
      <c r="M48" s="436"/>
      <c r="N48" s="702"/>
    </row>
    <row r="49" spans="2:14" ht="22.5" hidden="1" customHeight="1" thickBot="1" x14ac:dyDescent="0.35">
      <c r="B49" s="306"/>
      <c r="C49" s="576"/>
      <c r="D49" s="494"/>
      <c r="E49" s="327"/>
      <c r="F49" s="321"/>
      <c r="G49" s="105">
        <v>6</v>
      </c>
      <c r="H49" s="105"/>
      <c r="I49" s="315"/>
      <c r="J49" s="392"/>
      <c r="K49" s="395"/>
      <c r="L49" s="298"/>
      <c r="M49" s="436"/>
      <c r="N49" s="702"/>
    </row>
    <row r="50" spans="2:14" ht="22.5" hidden="1" customHeight="1" thickBot="1" x14ac:dyDescent="0.35">
      <c r="B50" s="306"/>
      <c r="C50" s="576"/>
      <c r="D50" s="494"/>
      <c r="E50" s="327"/>
      <c r="F50" s="321"/>
      <c r="G50" s="105">
        <v>7</v>
      </c>
      <c r="H50" s="105"/>
      <c r="I50" s="315"/>
      <c r="J50" s="392"/>
      <c r="K50" s="395"/>
      <c r="L50" s="298"/>
      <c r="M50" s="436"/>
      <c r="N50" s="702"/>
    </row>
    <row r="51" spans="2:14" ht="22.5" hidden="1" customHeight="1" thickBot="1" x14ac:dyDescent="0.35">
      <c r="B51" s="307"/>
      <c r="C51" s="577"/>
      <c r="D51" s="495"/>
      <c r="E51" s="328"/>
      <c r="F51" s="322"/>
      <c r="G51" s="106">
        <v>8</v>
      </c>
      <c r="H51" s="106"/>
      <c r="I51" s="316"/>
      <c r="J51" s="393"/>
      <c r="K51" s="396"/>
      <c r="L51" s="298"/>
      <c r="M51" s="436"/>
      <c r="N51" s="702"/>
    </row>
    <row r="52" spans="2:14" ht="72.75" customHeight="1" x14ac:dyDescent="0.3">
      <c r="B52" s="305" t="str">
        <f>+LEFT(C52,4)</f>
        <v>16.5</v>
      </c>
      <c r="C52" s="602" t="s">
        <v>247</v>
      </c>
      <c r="D52" s="493" t="s">
        <v>181</v>
      </c>
      <c r="E52" s="326" t="s">
        <v>718</v>
      </c>
      <c r="F52" s="320">
        <v>3</v>
      </c>
      <c r="G52" s="107">
        <v>1</v>
      </c>
      <c r="H52" s="146" t="s">
        <v>476</v>
      </c>
      <c r="I52" s="314" t="s">
        <v>720</v>
      </c>
      <c r="J52" s="391">
        <v>3</v>
      </c>
      <c r="K52" s="394" t="str">
        <f t="shared" si="1"/>
        <v>Mantenimiento del control</v>
      </c>
      <c r="L52" s="298">
        <f t="shared" ref="L52" si="5">+IF(K52="",312,IF(K52="Deficiencia de control mayor (diseño y ejecución)",320,IF(K52="Deficiencia de control (diseño o ejecución)",340,IF(K52="Oportunidad de mejora",360,380))))</f>
        <v>380</v>
      </c>
      <c r="M52" s="436">
        <v>6.2135999999999996</v>
      </c>
      <c r="N52" s="702">
        <f>+L52+M52</f>
        <v>386.21359999999999</v>
      </c>
    </row>
    <row r="53" spans="2:14" ht="66.75" customHeight="1" x14ac:dyDescent="0.3">
      <c r="B53" s="306"/>
      <c r="C53" s="576"/>
      <c r="D53" s="494"/>
      <c r="E53" s="327"/>
      <c r="F53" s="321"/>
      <c r="G53" s="105">
        <v>2</v>
      </c>
      <c r="H53" s="129" t="s">
        <v>719</v>
      </c>
      <c r="I53" s="315"/>
      <c r="J53" s="392"/>
      <c r="K53" s="395"/>
      <c r="L53" s="298"/>
      <c r="M53" s="436"/>
      <c r="N53" s="702"/>
    </row>
    <row r="54" spans="2:14" ht="0.75" customHeight="1" x14ac:dyDescent="0.3">
      <c r="B54" s="306"/>
      <c r="C54" s="576"/>
      <c r="D54" s="494"/>
      <c r="E54" s="327"/>
      <c r="F54" s="321"/>
      <c r="G54" s="105">
        <v>3</v>
      </c>
      <c r="H54" s="105"/>
      <c r="I54" s="315"/>
      <c r="J54" s="392"/>
      <c r="K54" s="395"/>
      <c r="L54" s="298"/>
      <c r="M54" s="436"/>
      <c r="N54" s="702"/>
    </row>
    <row r="55" spans="2:14" ht="16.5" hidden="1" customHeight="1" x14ac:dyDescent="0.3">
      <c r="B55" s="306"/>
      <c r="C55" s="576"/>
      <c r="D55" s="494"/>
      <c r="E55" s="327"/>
      <c r="F55" s="321"/>
      <c r="G55" s="105">
        <v>4</v>
      </c>
      <c r="H55" s="105"/>
      <c r="I55" s="315"/>
      <c r="J55" s="392"/>
      <c r="K55" s="395"/>
      <c r="L55" s="298"/>
      <c r="M55" s="436"/>
      <c r="N55" s="702"/>
    </row>
    <row r="56" spans="2:14" ht="16.5" hidden="1" customHeight="1" x14ac:dyDescent="0.3">
      <c r="B56" s="306"/>
      <c r="C56" s="576"/>
      <c r="D56" s="494"/>
      <c r="E56" s="327"/>
      <c r="F56" s="321"/>
      <c r="G56" s="105">
        <v>5</v>
      </c>
      <c r="H56" s="105"/>
      <c r="I56" s="315"/>
      <c r="J56" s="392"/>
      <c r="K56" s="395"/>
      <c r="L56" s="298"/>
      <c r="M56" s="436"/>
      <c r="N56" s="702"/>
    </row>
    <row r="57" spans="2:14" ht="16.5" hidden="1" customHeight="1" x14ac:dyDescent="0.3">
      <c r="B57" s="306"/>
      <c r="C57" s="576"/>
      <c r="D57" s="494"/>
      <c r="E57" s="327"/>
      <c r="F57" s="321"/>
      <c r="G57" s="105">
        <v>6</v>
      </c>
      <c r="H57" s="105"/>
      <c r="I57" s="315"/>
      <c r="J57" s="392"/>
      <c r="K57" s="395"/>
      <c r="L57" s="298"/>
      <c r="M57" s="436"/>
      <c r="N57" s="702"/>
    </row>
    <row r="58" spans="2:14" ht="16.5" hidden="1" customHeight="1" x14ac:dyDescent="0.3">
      <c r="B58" s="306"/>
      <c r="C58" s="576"/>
      <c r="D58" s="494"/>
      <c r="E58" s="327"/>
      <c r="F58" s="321"/>
      <c r="G58" s="105">
        <v>7</v>
      </c>
      <c r="H58" s="105"/>
      <c r="I58" s="315"/>
      <c r="J58" s="392"/>
      <c r="K58" s="395"/>
      <c r="L58" s="298"/>
      <c r="M58" s="436"/>
      <c r="N58" s="702"/>
    </row>
    <row r="59" spans="2:14" ht="17.25" hidden="1" customHeight="1" thickBot="1" x14ac:dyDescent="0.35">
      <c r="B59" s="307"/>
      <c r="C59" s="577"/>
      <c r="D59" s="495"/>
      <c r="E59" s="328"/>
      <c r="F59" s="322"/>
      <c r="G59" s="106">
        <v>8</v>
      </c>
      <c r="H59" s="106"/>
      <c r="I59" s="316"/>
      <c r="J59" s="393"/>
      <c r="K59" s="396"/>
      <c r="L59" s="298"/>
      <c r="M59" s="436"/>
      <c r="N59" s="702"/>
    </row>
    <row r="60" spans="2:14" ht="23.25" customHeight="1" x14ac:dyDescent="0.3">
      <c r="B60" s="681"/>
      <c r="C60" s="681" t="s">
        <v>248</v>
      </c>
      <c r="D60" s="688" t="s">
        <v>8</v>
      </c>
      <c r="E60" s="698" t="s">
        <v>112</v>
      </c>
      <c r="F60" s="697" t="s">
        <v>156</v>
      </c>
      <c r="G60" s="695" t="s">
        <v>113</v>
      </c>
      <c r="H60" s="695"/>
      <c r="I60" s="695"/>
      <c r="J60" s="697" t="s">
        <v>157</v>
      </c>
      <c r="K60" s="683" t="s">
        <v>124</v>
      </c>
      <c r="L60" s="548"/>
      <c r="M60" s="548"/>
      <c r="N60" s="703"/>
    </row>
    <row r="61" spans="2:14" ht="6" hidden="1" customHeight="1" x14ac:dyDescent="0.3">
      <c r="B61" s="681"/>
      <c r="C61" s="681"/>
      <c r="D61" s="688"/>
      <c r="E61" s="699"/>
      <c r="F61" s="697"/>
      <c r="G61" s="695" t="s">
        <v>13</v>
      </c>
      <c r="H61" s="694" t="s">
        <v>15</v>
      </c>
      <c r="I61" s="694" t="s">
        <v>15</v>
      </c>
      <c r="J61" s="697"/>
      <c r="K61" s="683"/>
      <c r="L61" s="548"/>
      <c r="M61" s="548"/>
      <c r="N61" s="703"/>
    </row>
    <row r="62" spans="2:14" ht="77.25" customHeight="1" thickBot="1" x14ac:dyDescent="0.35">
      <c r="B62" s="681"/>
      <c r="C62" s="681"/>
      <c r="D62" s="688"/>
      <c r="E62" s="700"/>
      <c r="F62" s="697"/>
      <c r="G62" s="695"/>
      <c r="H62" s="695"/>
      <c r="I62" s="695"/>
      <c r="J62" s="697"/>
      <c r="K62" s="684"/>
      <c r="L62" s="548"/>
      <c r="M62" s="548"/>
      <c r="N62" s="703"/>
    </row>
    <row r="63" spans="2:14" ht="43.5" customHeight="1" x14ac:dyDescent="0.3">
      <c r="B63" s="305" t="str">
        <f>+LEFT(C63,5)</f>
        <v xml:space="preserve">17.1 </v>
      </c>
      <c r="C63" s="602" t="s">
        <v>249</v>
      </c>
      <c r="D63" s="493" t="s">
        <v>181</v>
      </c>
      <c r="E63" s="326" t="s">
        <v>478</v>
      </c>
      <c r="F63" s="320">
        <v>3</v>
      </c>
      <c r="G63" s="107">
        <v>1</v>
      </c>
      <c r="H63" s="146" t="s">
        <v>722</v>
      </c>
      <c r="I63" s="314" t="s">
        <v>721</v>
      </c>
      <c r="J63" s="391">
        <v>3</v>
      </c>
      <c r="K63" s="394" t="str">
        <f t="shared" ref="K63:K119" si="6">+IF(OR(ISBLANK(F63),ISBLANK(J63)),"",IF(OR(AND(F63=1,J63=1),AND(F63=1,J63=2),AND(F63=1,J63=3)),"Deficiencia de control mayor (diseño y ejecución)",IF(OR(AND(F63=2,J63=2),AND(F63=3,J63=1),AND(F63=3,J63=2),AND(F63=2,J63=1)),"Deficiencia de control (diseño o ejecución)",IF(AND(F63=2,J63=3),"Oportunidad de mejora","Mantenimiento del control"))))</f>
        <v>Mantenimiento del control</v>
      </c>
      <c r="L63" s="298">
        <f t="shared" ref="L63" si="7">+IF(K63="",312,IF(K63="Deficiencia de control mayor (diseño y ejecución)",320,IF(K63="Deficiencia de control (diseño o ejecución)",340,IF(K63="Oportunidad de mejora",360,380))))</f>
        <v>380</v>
      </c>
      <c r="M63" s="436">
        <v>6.3258000000000001</v>
      </c>
      <c r="N63" s="702">
        <f>+L63+M63</f>
        <v>386.32580000000002</v>
      </c>
    </row>
    <row r="64" spans="2:14" ht="61.5" customHeight="1" thickBot="1" x14ac:dyDescent="0.35">
      <c r="B64" s="306"/>
      <c r="C64" s="576"/>
      <c r="D64" s="494"/>
      <c r="E64" s="327"/>
      <c r="F64" s="321"/>
      <c r="G64" s="105">
        <v>2</v>
      </c>
      <c r="H64" s="129" t="s">
        <v>479</v>
      </c>
      <c r="I64" s="315"/>
      <c r="J64" s="392"/>
      <c r="K64" s="395"/>
      <c r="L64" s="298"/>
      <c r="M64" s="436"/>
      <c r="N64" s="702"/>
    </row>
    <row r="65" spans="2:14" ht="3.75" hidden="1" customHeight="1" thickBot="1" x14ac:dyDescent="0.35">
      <c r="B65" s="306"/>
      <c r="C65" s="576"/>
      <c r="D65" s="494"/>
      <c r="E65" s="327"/>
      <c r="F65" s="321"/>
      <c r="G65" s="105">
        <v>3</v>
      </c>
      <c r="H65" s="105"/>
      <c r="I65" s="315"/>
      <c r="J65" s="392"/>
      <c r="K65" s="395"/>
      <c r="L65" s="298"/>
      <c r="M65" s="436"/>
      <c r="N65" s="702"/>
    </row>
    <row r="66" spans="2:14" ht="17.25" hidden="1" customHeight="1" thickBot="1" x14ac:dyDescent="0.35">
      <c r="B66" s="306"/>
      <c r="C66" s="576"/>
      <c r="D66" s="494"/>
      <c r="E66" s="327"/>
      <c r="F66" s="321"/>
      <c r="G66" s="105">
        <v>4</v>
      </c>
      <c r="H66" s="105"/>
      <c r="I66" s="315"/>
      <c r="J66" s="392"/>
      <c r="K66" s="395"/>
      <c r="L66" s="298"/>
      <c r="M66" s="436"/>
      <c r="N66" s="702"/>
    </row>
    <row r="67" spans="2:14" ht="17.25" hidden="1" customHeight="1" thickBot="1" x14ac:dyDescent="0.35">
      <c r="B67" s="306"/>
      <c r="C67" s="576"/>
      <c r="D67" s="494"/>
      <c r="E67" s="327"/>
      <c r="F67" s="321"/>
      <c r="G67" s="105">
        <v>5</v>
      </c>
      <c r="H67" s="105"/>
      <c r="I67" s="315"/>
      <c r="J67" s="392"/>
      <c r="K67" s="395"/>
      <c r="L67" s="298"/>
      <c r="M67" s="436"/>
      <c r="N67" s="702"/>
    </row>
    <row r="68" spans="2:14" ht="17.25" hidden="1" customHeight="1" thickBot="1" x14ac:dyDescent="0.35">
      <c r="B68" s="306"/>
      <c r="C68" s="576"/>
      <c r="D68" s="494"/>
      <c r="E68" s="327"/>
      <c r="F68" s="321"/>
      <c r="G68" s="105">
        <v>6</v>
      </c>
      <c r="H68" s="105"/>
      <c r="I68" s="315"/>
      <c r="J68" s="392"/>
      <c r="K68" s="395"/>
      <c r="L68" s="298"/>
      <c r="M68" s="436"/>
      <c r="N68" s="702"/>
    </row>
    <row r="69" spans="2:14" ht="17.25" hidden="1" customHeight="1" thickBot="1" x14ac:dyDescent="0.35">
      <c r="B69" s="306"/>
      <c r="C69" s="576"/>
      <c r="D69" s="494"/>
      <c r="E69" s="327"/>
      <c r="F69" s="321"/>
      <c r="G69" s="105">
        <v>7</v>
      </c>
      <c r="H69" s="105"/>
      <c r="I69" s="315"/>
      <c r="J69" s="392"/>
      <c r="K69" s="395"/>
      <c r="L69" s="298"/>
      <c r="M69" s="436"/>
      <c r="N69" s="702"/>
    </row>
    <row r="70" spans="2:14" ht="17.25" hidden="1" customHeight="1" thickBot="1" x14ac:dyDescent="0.35">
      <c r="B70" s="307"/>
      <c r="C70" s="577"/>
      <c r="D70" s="495"/>
      <c r="E70" s="328"/>
      <c r="F70" s="322"/>
      <c r="G70" s="106">
        <v>8</v>
      </c>
      <c r="H70" s="106"/>
      <c r="I70" s="316"/>
      <c r="J70" s="393"/>
      <c r="K70" s="396"/>
      <c r="L70" s="298"/>
      <c r="M70" s="436"/>
      <c r="N70" s="702"/>
    </row>
    <row r="71" spans="2:14" ht="83.25" customHeight="1" thickBot="1" x14ac:dyDescent="0.35">
      <c r="B71" s="305" t="str">
        <f>+LEFT(C71,5)</f>
        <v xml:space="preserve">17.2 </v>
      </c>
      <c r="C71" s="696" t="s">
        <v>250</v>
      </c>
      <c r="D71" s="493" t="s">
        <v>181</v>
      </c>
      <c r="E71" s="326" t="s">
        <v>507</v>
      </c>
      <c r="F71" s="320">
        <v>3</v>
      </c>
      <c r="G71" s="107">
        <v>1</v>
      </c>
      <c r="H71" s="146" t="s">
        <v>477</v>
      </c>
      <c r="I71" s="314" t="s">
        <v>551</v>
      </c>
      <c r="J71" s="391">
        <v>3</v>
      </c>
      <c r="K71" s="394" t="str">
        <f t="shared" si="6"/>
        <v>Mantenimiento del control</v>
      </c>
      <c r="L71" s="298">
        <f t="shared" ref="L71" si="8">+IF(K71="",312,IF(K71="Deficiencia de control mayor (diseño y ejecución)",320,IF(K71="Deficiencia de control (diseño o ejecución)",340,IF(K71="Oportunidad de mejora",360,380))))</f>
        <v>380</v>
      </c>
      <c r="M71" s="436">
        <v>6.4569000000000001</v>
      </c>
      <c r="N71" s="702">
        <f>+L71+M71</f>
        <v>386.45690000000002</v>
      </c>
    </row>
    <row r="72" spans="2:14" ht="29.25" hidden="1" customHeight="1" thickBot="1" x14ac:dyDescent="0.35">
      <c r="B72" s="306"/>
      <c r="C72" s="383"/>
      <c r="D72" s="494"/>
      <c r="E72" s="327"/>
      <c r="F72" s="321"/>
      <c r="G72" s="105">
        <v>2</v>
      </c>
      <c r="H72" s="105"/>
      <c r="I72" s="315"/>
      <c r="J72" s="392"/>
      <c r="K72" s="395"/>
      <c r="L72" s="298"/>
      <c r="M72" s="436"/>
      <c r="N72" s="702"/>
    </row>
    <row r="73" spans="2:14" ht="34.5" hidden="1" customHeight="1" thickBot="1" x14ac:dyDescent="0.35">
      <c r="B73" s="306"/>
      <c r="C73" s="383"/>
      <c r="D73" s="494"/>
      <c r="E73" s="327"/>
      <c r="F73" s="321"/>
      <c r="G73" s="105">
        <v>3</v>
      </c>
      <c r="H73" s="105"/>
      <c r="I73" s="315"/>
      <c r="J73" s="392"/>
      <c r="K73" s="395"/>
      <c r="L73" s="298"/>
      <c r="M73" s="436"/>
      <c r="N73" s="702"/>
    </row>
    <row r="74" spans="2:14" ht="34.5" hidden="1" customHeight="1" thickBot="1" x14ac:dyDescent="0.35">
      <c r="B74" s="306"/>
      <c r="C74" s="383"/>
      <c r="D74" s="494"/>
      <c r="E74" s="327"/>
      <c r="F74" s="321"/>
      <c r="G74" s="105">
        <v>4</v>
      </c>
      <c r="H74" s="105"/>
      <c r="I74" s="315"/>
      <c r="J74" s="392"/>
      <c r="K74" s="395"/>
      <c r="L74" s="298"/>
      <c r="M74" s="436"/>
      <c r="N74" s="702"/>
    </row>
    <row r="75" spans="2:14" ht="34.5" hidden="1" customHeight="1" thickBot="1" x14ac:dyDescent="0.35">
      <c r="B75" s="306"/>
      <c r="C75" s="383"/>
      <c r="D75" s="494"/>
      <c r="E75" s="327"/>
      <c r="F75" s="321"/>
      <c r="G75" s="105">
        <v>5</v>
      </c>
      <c r="H75" s="105"/>
      <c r="I75" s="315"/>
      <c r="J75" s="392"/>
      <c r="K75" s="395"/>
      <c r="L75" s="298"/>
      <c r="M75" s="436"/>
      <c r="N75" s="702"/>
    </row>
    <row r="76" spans="2:14" ht="34.5" hidden="1" customHeight="1" thickBot="1" x14ac:dyDescent="0.35">
      <c r="B76" s="306"/>
      <c r="C76" s="383"/>
      <c r="D76" s="494"/>
      <c r="E76" s="327"/>
      <c r="F76" s="321"/>
      <c r="G76" s="105">
        <v>6</v>
      </c>
      <c r="H76" s="105"/>
      <c r="I76" s="315"/>
      <c r="J76" s="392"/>
      <c r="K76" s="395"/>
      <c r="L76" s="298"/>
      <c r="M76" s="436"/>
      <c r="N76" s="702"/>
    </row>
    <row r="77" spans="2:14" ht="34.5" hidden="1" customHeight="1" thickBot="1" x14ac:dyDescent="0.35">
      <c r="B77" s="306"/>
      <c r="C77" s="383"/>
      <c r="D77" s="494"/>
      <c r="E77" s="327"/>
      <c r="F77" s="321"/>
      <c r="G77" s="105">
        <v>7</v>
      </c>
      <c r="H77" s="105"/>
      <c r="I77" s="315"/>
      <c r="J77" s="392"/>
      <c r="K77" s="395"/>
      <c r="L77" s="298"/>
      <c r="M77" s="436"/>
      <c r="N77" s="702"/>
    </row>
    <row r="78" spans="2:14" ht="120" hidden="1" customHeight="1" thickBot="1" x14ac:dyDescent="0.35">
      <c r="B78" s="307"/>
      <c r="C78" s="384"/>
      <c r="D78" s="495"/>
      <c r="E78" s="328"/>
      <c r="F78" s="322"/>
      <c r="G78" s="106">
        <v>8</v>
      </c>
      <c r="H78" s="106"/>
      <c r="I78" s="316"/>
      <c r="J78" s="393"/>
      <c r="K78" s="396"/>
      <c r="L78" s="298"/>
      <c r="M78" s="436"/>
      <c r="N78" s="702"/>
    </row>
    <row r="79" spans="2:14" ht="102.75" customHeight="1" thickBot="1" x14ac:dyDescent="0.35">
      <c r="B79" s="305" t="str">
        <f>+LEFT(C79,5)</f>
        <v xml:space="preserve">17.3 </v>
      </c>
      <c r="C79" s="602" t="s">
        <v>251</v>
      </c>
      <c r="D79" s="493" t="s">
        <v>181</v>
      </c>
      <c r="E79" s="326" t="s">
        <v>480</v>
      </c>
      <c r="F79" s="320">
        <v>3</v>
      </c>
      <c r="G79" s="107">
        <v>1</v>
      </c>
      <c r="H79" s="146" t="s">
        <v>723</v>
      </c>
      <c r="I79" s="314" t="s">
        <v>724</v>
      </c>
      <c r="J79" s="391">
        <v>3</v>
      </c>
      <c r="K79" s="394" t="str">
        <f t="shared" si="6"/>
        <v>Mantenimiento del control</v>
      </c>
      <c r="L79" s="298">
        <f t="shared" ref="L79" si="9">+IF(K79="",312,IF(K79="Deficiencia de control mayor (diseño y ejecución)",320,IF(K79="Deficiencia de control (diseño o ejecución)",340,IF(K79="Oportunidad de mejora",360,380))))</f>
        <v>380</v>
      </c>
      <c r="M79" s="436">
        <v>6.5632000000000001</v>
      </c>
      <c r="N79" s="702">
        <f>+L79+M79</f>
        <v>386.56319999999999</v>
      </c>
    </row>
    <row r="80" spans="2:14" ht="21" hidden="1" customHeight="1" thickBot="1" x14ac:dyDescent="0.35">
      <c r="B80" s="306"/>
      <c r="C80" s="576"/>
      <c r="D80" s="494"/>
      <c r="E80" s="327"/>
      <c r="F80" s="321"/>
      <c r="G80" s="105">
        <v>2</v>
      </c>
      <c r="H80" s="105"/>
      <c r="I80" s="315"/>
      <c r="J80" s="392"/>
      <c r="K80" s="395"/>
      <c r="L80" s="298"/>
      <c r="M80" s="436"/>
      <c r="N80" s="702"/>
    </row>
    <row r="81" spans="2:14" ht="22.5" hidden="1" customHeight="1" thickBot="1" x14ac:dyDescent="0.35">
      <c r="B81" s="306"/>
      <c r="C81" s="576"/>
      <c r="D81" s="494"/>
      <c r="E81" s="327"/>
      <c r="F81" s="321"/>
      <c r="G81" s="105">
        <v>3</v>
      </c>
      <c r="H81" s="105"/>
      <c r="I81" s="315"/>
      <c r="J81" s="392"/>
      <c r="K81" s="395"/>
      <c r="L81" s="298"/>
      <c r="M81" s="436"/>
      <c r="N81" s="702"/>
    </row>
    <row r="82" spans="2:14" ht="22.5" hidden="1" customHeight="1" thickBot="1" x14ac:dyDescent="0.35">
      <c r="B82" s="306"/>
      <c r="C82" s="576"/>
      <c r="D82" s="494"/>
      <c r="E82" s="327"/>
      <c r="F82" s="321"/>
      <c r="G82" s="105">
        <v>4</v>
      </c>
      <c r="H82" s="105"/>
      <c r="I82" s="315"/>
      <c r="J82" s="392"/>
      <c r="K82" s="395"/>
      <c r="L82" s="298"/>
      <c r="M82" s="436"/>
      <c r="N82" s="702"/>
    </row>
    <row r="83" spans="2:14" ht="22.5" hidden="1" customHeight="1" thickBot="1" x14ac:dyDescent="0.35">
      <c r="B83" s="306"/>
      <c r="C83" s="576"/>
      <c r="D83" s="494"/>
      <c r="E83" s="327"/>
      <c r="F83" s="321"/>
      <c r="G83" s="105">
        <v>5</v>
      </c>
      <c r="H83" s="105"/>
      <c r="I83" s="315"/>
      <c r="J83" s="392"/>
      <c r="K83" s="395"/>
      <c r="L83" s="298"/>
      <c r="M83" s="436"/>
      <c r="N83" s="702"/>
    </row>
    <row r="84" spans="2:14" ht="22.5" hidden="1" customHeight="1" thickBot="1" x14ac:dyDescent="0.35">
      <c r="B84" s="306"/>
      <c r="C84" s="576"/>
      <c r="D84" s="494"/>
      <c r="E84" s="327"/>
      <c r="F84" s="321"/>
      <c r="G84" s="105">
        <v>6</v>
      </c>
      <c r="H84" s="105"/>
      <c r="I84" s="315"/>
      <c r="J84" s="392"/>
      <c r="K84" s="395"/>
      <c r="L84" s="298"/>
      <c r="M84" s="436"/>
      <c r="N84" s="702"/>
    </row>
    <row r="85" spans="2:14" ht="18.75" hidden="1" customHeight="1" thickBot="1" x14ac:dyDescent="0.35">
      <c r="B85" s="306"/>
      <c r="C85" s="576"/>
      <c r="D85" s="494"/>
      <c r="E85" s="327"/>
      <c r="F85" s="321"/>
      <c r="G85" s="105">
        <v>7</v>
      </c>
      <c r="H85" s="105"/>
      <c r="I85" s="315"/>
      <c r="J85" s="392"/>
      <c r="K85" s="395"/>
      <c r="L85" s="298"/>
      <c r="M85" s="436"/>
      <c r="N85" s="702"/>
    </row>
    <row r="86" spans="2:14" ht="22.5" hidden="1" customHeight="1" thickBot="1" x14ac:dyDescent="0.35">
      <c r="B86" s="307"/>
      <c r="C86" s="577"/>
      <c r="D86" s="495"/>
      <c r="E86" s="328"/>
      <c r="F86" s="322"/>
      <c r="G86" s="106">
        <v>8</v>
      </c>
      <c r="H86" s="106"/>
      <c r="I86" s="316"/>
      <c r="J86" s="393"/>
      <c r="K86" s="396"/>
      <c r="L86" s="298"/>
      <c r="M86" s="436"/>
      <c r="N86" s="702"/>
    </row>
    <row r="87" spans="2:14" ht="81.75" customHeight="1" thickBot="1" x14ac:dyDescent="0.35">
      <c r="B87" s="305" t="str">
        <f>+LEFT(C87,5)</f>
        <v xml:space="preserve">17.4 </v>
      </c>
      <c r="C87" s="602" t="s">
        <v>252</v>
      </c>
      <c r="D87" s="493" t="s">
        <v>181</v>
      </c>
      <c r="E87" s="326" t="s">
        <v>508</v>
      </c>
      <c r="F87" s="320">
        <v>3</v>
      </c>
      <c r="G87" s="107">
        <v>1</v>
      </c>
      <c r="H87" s="146" t="s">
        <v>481</v>
      </c>
      <c r="I87" s="314" t="s">
        <v>725</v>
      </c>
      <c r="J87" s="391">
        <v>3</v>
      </c>
      <c r="K87" s="394" t="str">
        <f t="shared" si="6"/>
        <v>Mantenimiento del control</v>
      </c>
      <c r="L87" s="298">
        <f t="shared" ref="L87" si="10">+IF(K87="",312,IF(K87="Deficiencia de control mayor (diseño y ejecución)",320,IF(K87="Deficiencia de control (diseño o ejecución)",340,IF(K87="Oportunidad de mejora",360,380))))</f>
        <v>380</v>
      </c>
      <c r="M87" s="436">
        <v>6.7854000000000001</v>
      </c>
      <c r="N87" s="702">
        <f>+L87+M87</f>
        <v>386.78539999999998</v>
      </c>
    </row>
    <row r="88" spans="2:14" ht="22.5" hidden="1" customHeight="1" thickBot="1" x14ac:dyDescent="0.35">
      <c r="B88" s="306"/>
      <c r="C88" s="576"/>
      <c r="D88" s="494"/>
      <c r="E88" s="327"/>
      <c r="F88" s="321"/>
      <c r="G88" s="105">
        <v>2</v>
      </c>
      <c r="H88" s="105"/>
      <c r="I88" s="315"/>
      <c r="J88" s="392"/>
      <c r="K88" s="395"/>
      <c r="L88" s="298"/>
      <c r="M88" s="436"/>
      <c r="N88" s="702"/>
    </row>
    <row r="89" spans="2:14" ht="22.5" hidden="1" customHeight="1" thickBot="1" x14ac:dyDescent="0.35">
      <c r="B89" s="306"/>
      <c r="C89" s="576"/>
      <c r="D89" s="494"/>
      <c r="E89" s="327"/>
      <c r="F89" s="321"/>
      <c r="G89" s="105">
        <v>3</v>
      </c>
      <c r="H89" s="105"/>
      <c r="I89" s="315"/>
      <c r="J89" s="392"/>
      <c r="K89" s="395"/>
      <c r="L89" s="298"/>
      <c r="M89" s="436"/>
      <c r="N89" s="702"/>
    </row>
    <row r="90" spans="2:14" ht="22.5" hidden="1" customHeight="1" thickBot="1" x14ac:dyDescent="0.35">
      <c r="B90" s="306"/>
      <c r="C90" s="576"/>
      <c r="D90" s="494"/>
      <c r="E90" s="327"/>
      <c r="F90" s="321"/>
      <c r="G90" s="105">
        <v>4</v>
      </c>
      <c r="H90" s="105"/>
      <c r="I90" s="315"/>
      <c r="J90" s="392"/>
      <c r="K90" s="395"/>
      <c r="L90" s="298"/>
      <c r="M90" s="436"/>
      <c r="N90" s="702"/>
    </row>
    <row r="91" spans="2:14" ht="22.5" hidden="1" customHeight="1" thickBot="1" x14ac:dyDescent="0.35">
      <c r="B91" s="306"/>
      <c r="C91" s="576"/>
      <c r="D91" s="494"/>
      <c r="E91" s="327"/>
      <c r="F91" s="321"/>
      <c r="G91" s="105">
        <v>5</v>
      </c>
      <c r="H91" s="105"/>
      <c r="I91" s="315"/>
      <c r="J91" s="392"/>
      <c r="K91" s="395"/>
      <c r="L91" s="298"/>
      <c r="M91" s="436"/>
      <c r="N91" s="702"/>
    </row>
    <row r="92" spans="2:14" ht="22.5" hidden="1" customHeight="1" thickBot="1" x14ac:dyDescent="0.35">
      <c r="B92" s="306"/>
      <c r="C92" s="576"/>
      <c r="D92" s="494"/>
      <c r="E92" s="327"/>
      <c r="F92" s="321"/>
      <c r="G92" s="105">
        <v>6</v>
      </c>
      <c r="H92" s="105"/>
      <c r="I92" s="315"/>
      <c r="J92" s="392"/>
      <c r="K92" s="395"/>
      <c r="L92" s="298"/>
      <c r="M92" s="436"/>
      <c r="N92" s="702"/>
    </row>
    <row r="93" spans="2:14" ht="22.5" hidden="1" customHeight="1" thickBot="1" x14ac:dyDescent="0.35">
      <c r="B93" s="306"/>
      <c r="C93" s="576"/>
      <c r="D93" s="494"/>
      <c r="E93" s="327"/>
      <c r="F93" s="321"/>
      <c r="G93" s="105">
        <v>7</v>
      </c>
      <c r="H93" s="105"/>
      <c r="I93" s="315"/>
      <c r="J93" s="392"/>
      <c r="K93" s="395"/>
      <c r="L93" s="298"/>
      <c r="M93" s="436"/>
      <c r="N93" s="702"/>
    </row>
    <row r="94" spans="2:14" ht="22.5" hidden="1" customHeight="1" thickBot="1" x14ac:dyDescent="0.35">
      <c r="B94" s="307"/>
      <c r="C94" s="577"/>
      <c r="D94" s="495"/>
      <c r="E94" s="328"/>
      <c r="F94" s="322"/>
      <c r="G94" s="106">
        <v>8</v>
      </c>
      <c r="H94" s="106"/>
      <c r="I94" s="316"/>
      <c r="J94" s="393"/>
      <c r="K94" s="396"/>
      <c r="L94" s="298"/>
      <c r="M94" s="436"/>
      <c r="N94" s="702"/>
    </row>
    <row r="95" spans="2:14" ht="75.75" customHeight="1" thickBot="1" x14ac:dyDescent="0.35">
      <c r="B95" s="305" t="str">
        <f>+LEFT(C95,5)</f>
        <v xml:space="preserve">17.5 </v>
      </c>
      <c r="C95" s="602" t="s">
        <v>253</v>
      </c>
      <c r="D95" s="493" t="s">
        <v>181</v>
      </c>
      <c r="E95" s="326" t="s">
        <v>509</v>
      </c>
      <c r="F95" s="320">
        <v>3</v>
      </c>
      <c r="G95" s="107">
        <v>1</v>
      </c>
      <c r="H95" s="146" t="s">
        <v>510</v>
      </c>
      <c r="I95" s="314" t="s">
        <v>726</v>
      </c>
      <c r="J95" s="391">
        <v>3</v>
      </c>
      <c r="K95" s="394" t="str">
        <f t="shared" si="6"/>
        <v>Mantenimiento del control</v>
      </c>
      <c r="L95" s="298">
        <f t="shared" ref="L95" si="11">+IF(K95="",312,IF(K95="Deficiencia de control mayor (diseño y ejecución)",320,IF(K95="Deficiencia de control (diseño o ejecución)",340,IF(K95="Oportunidad de mejora",360,380))))</f>
        <v>380</v>
      </c>
      <c r="M95" s="436">
        <v>6.8745000000000003</v>
      </c>
      <c r="N95" s="702">
        <f>+L95+M95</f>
        <v>386.87450000000001</v>
      </c>
    </row>
    <row r="96" spans="2:14" ht="22.5" hidden="1" customHeight="1" thickBot="1" x14ac:dyDescent="0.35">
      <c r="B96" s="306"/>
      <c r="C96" s="576"/>
      <c r="D96" s="494"/>
      <c r="E96" s="327"/>
      <c r="F96" s="321"/>
      <c r="G96" s="105">
        <v>2</v>
      </c>
      <c r="H96" s="105"/>
      <c r="I96" s="315"/>
      <c r="J96" s="392"/>
      <c r="K96" s="395"/>
      <c r="L96" s="298"/>
      <c r="M96" s="436"/>
      <c r="N96" s="702"/>
    </row>
    <row r="97" spans="2:14" ht="22.5" hidden="1" customHeight="1" thickBot="1" x14ac:dyDescent="0.35">
      <c r="B97" s="306"/>
      <c r="C97" s="576"/>
      <c r="D97" s="494"/>
      <c r="E97" s="327"/>
      <c r="F97" s="321"/>
      <c r="G97" s="105">
        <v>3</v>
      </c>
      <c r="H97" s="105"/>
      <c r="I97" s="315"/>
      <c r="J97" s="392"/>
      <c r="K97" s="395"/>
      <c r="L97" s="298"/>
      <c r="M97" s="436"/>
      <c r="N97" s="702"/>
    </row>
    <row r="98" spans="2:14" ht="22.5" hidden="1" customHeight="1" thickBot="1" x14ac:dyDescent="0.35">
      <c r="B98" s="306"/>
      <c r="C98" s="576"/>
      <c r="D98" s="494"/>
      <c r="E98" s="327"/>
      <c r="F98" s="321"/>
      <c r="G98" s="105">
        <v>4</v>
      </c>
      <c r="H98" s="105"/>
      <c r="I98" s="315"/>
      <c r="J98" s="392"/>
      <c r="K98" s="395"/>
      <c r="L98" s="298"/>
      <c r="M98" s="436"/>
      <c r="N98" s="702"/>
    </row>
    <row r="99" spans="2:14" ht="22.5" hidden="1" customHeight="1" thickBot="1" x14ac:dyDescent="0.35">
      <c r="B99" s="306"/>
      <c r="C99" s="576"/>
      <c r="D99" s="494"/>
      <c r="E99" s="327"/>
      <c r="F99" s="321"/>
      <c r="G99" s="105">
        <v>5</v>
      </c>
      <c r="H99" s="105"/>
      <c r="I99" s="315"/>
      <c r="J99" s="392"/>
      <c r="K99" s="395"/>
      <c r="L99" s="298"/>
      <c r="M99" s="436"/>
      <c r="N99" s="702"/>
    </row>
    <row r="100" spans="2:14" ht="22.5" hidden="1" customHeight="1" thickBot="1" x14ac:dyDescent="0.35">
      <c r="B100" s="306"/>
      <c r="C100" s="576"/>
      <c r="D100" s="494"/>
      <c r="E100" s="327"/>
      <c r="F100" s="321"/>
      <c r="G100" s="105">
        <v>6</v>
      </c>
      <c r="H100" s="105"/>
      <c r="I100" s="315"/>
      <c r="J100" s="392"/>
      <c r="K100" s="395"/>
      <c r="L100" s="298"/>
      <c r="M100" s="436"/>
      <c r="N100" s="702"/>
    </row>
    <row r="101" spans="2:14" ht="22.5" hidden="1" customHeight="1" thickBot="1" x14ac:dyDescent="0.35">
      <c r="B101" s="306"/>
      <c r="C101" s="576"/>
      <c r="D101" s="494"/>
      <c r="E101" s="327"/>
      <c r="F101" s="321"/>
      <c r="G101" s="105">
        <v>7</v>
      </c>
      <c r="H101" s="105"/>
      <c r="I101" s="315"/>
      <c r="J101" s="392"/>
      <c r="K101" s="395"/>
      <c r="L101" s="298"/>
      <c r="M101" s="436"/>
      <c r="N101" s="702"/>
    </row>
    <row r="102" spans="2:14" ht="22.5" hidden="1" customHeight="1" thickBot="1" x14ac:dyDescent="0.35">
      <c r="B102" s="307"/>
      <c r="C102" s="577"/>
      <c r="D102" s="495"/>
      <c r="E102" s="328"/>
      <c r="F102" s="322"/>
      <c r="G102" s="106">
        <v>8</v>
      </c>
      <c r="H102" s="106"/>
      <c r="I102" s="316"/>
      <c r="J102" s="393"/>
      <c r="K102" s="396"/>
      <c r="L102" s="298"/>
      <c r="M102" s="436"/>
      <c r="N102" s="702"/>
    </row>
    <row r="103" spans="2:14" ht="16.5" customHeight="1" x14ac:dyDescent="0.3">
      <c r="B103" s="305" t="str">
        <f>+LEFT(C103,5)</f>
        <v xml:space="preserve">17.6 </v>
      </c>
      <c r="C103" s="602" t="s">
        <v>254</v>
      </c>
      <c r="D103" s="493" t="s">
        <v>255</v>
      </c>
      <c r="E103" s="326" t="s">
        <v>764</v>
      </c>
      <c r="F103" s="320">
        <v>3</v>
      </c>
      <c r="G103" s="107">
        <v>1</v>
      </c>
      <c r="H103" s="136"/>
      <c r="I103" s="314" t="s">
        <v>552</v>
      </c>
      <c r="J103" s="391">
        <v>3</v>
      </c>
      <c r="K103" s="394" t="str">
        <f t="shared" si="6"/>
        <v>Mantenimiento del control</v>
      </c>
      <c r="L103" s="298">
        <f t="shared" ref="L103" si="12">+IF(K103="",312,IF(K103="Deficiencia de control mayor (diseño y ejecución)",320,IF(K103="Deficiencia de control (diseño o ejecución)",340,IF(K103="Oportunidad de mejora",360,380))))</f>
        <v>380</v>
      </c>
      <c r="M103" s="436">
        <v>6.9874000000000001</v>
      </c>
      <c r="N103" s="702">
        <f>+L103+M103</f>
        <v>386.98739999999998</v>
      </c>
    </row>
    <row r="104" spans="2:14" ht="62.25" customHeight="1" x14ac:dyDescent="0.3">
      <c r="B104" s="306"/>
      <c r="C104" s="576"/>
      <c r="D104" s="494"/>
      <c r="E104" s="327"/>
      <c r="F104" s="321"/>
      <c r="G104" s="105">
        <v>2</v>
      </c>
      <c r="H104" s="129" t="s">
        <v>482</v>
      </c>
      <c r="I104" s="315"/>
      <c r="J104" s="392"/>
      <c r="K104" s="395"/>
      <c r="L104" s="298"/>
      <c r="M104" s="436"/>
      <c r="N104" s="702"/>
    </row>
    <row r="105" spans="2:14" ht="22.5" hidden="1" customHeight="1" thickBot="1" x14ac:dyDescent="0.35">
      <c r="B105" s="306"/>
      <c r="C105" s="576"/>
      <c r="D105" s="494"/>
      <c r="E105" s="327"/>
      <c r="F105" s="321"/>
      <c r="G105" s="105">
        <v>3</v>
      </c>
      <c r="H105" s="105"/>
      <c r="I105" s="315"/>
      <c r="J105" s="392"/>
      <c r="K105" s="395"/>
      <c r="L105" s="298"/>
      <c r="M105" s="436"/>
      <c r="N105" s="702"/>
    </row>
    <row r="106" spans="2:14" ht="118.5" hidden="1" customHeight="1" thickBot="1" x14ac:dyDescent="0.35">
      <c r="B106" s="306"/>
      <c r="C106" s="576"/>
      <c r="D106" s="494"/>
      <c r="E106" s="327"/>
      <c r="F106" s="321"/>
      <c r="G106" s="105">
        <v>4</v>
      </c>
      <c r="H106" s="105"/>
      <c r="I106" s="315"/>
      <c r="J106" s="392"/>
      <c r="K106" s="395"/>
      <c r="L106" s="298"/>
      <c r="M106" s="436"/>
      <c r="N106" s="702"/>
    </row>
    <row r="107" spans="2:14" ht="22.5" hidden="1" customHeight="1" thickBot="1" x14ac:dyDescent="0.35">
      <c r="B107" s="306"/>
      <c r="C107" s="576"/>
      <c r="D107" s="494"/>
      <c r="E107" s="327"/>
      <c r="F107" s="321"/>
      <c r="G107" s="105">
        <v>5</v>
      </c>
      <c r="H107" s="105"/>
      <c r="I107" s="315"/>
      <c r="J107" s="392"/>
      <c r="K107" s="395"/>
      <c r="L107" s="298"/>
      <c r="M107" s="436"/>
      <c r="N107" s="702"/>
    </row>
    <row r="108" spans="2:14" ht="22.5" hidden="1" customHeight="1" thickBot="1" x14ac:dyDescent="0.35">
      <c r="B108" s="306"/>
      <c r="C108" s="576"/>
      <c r="D108" s="494"/>
      <c r="E108" s="327"/>
      <c r="F108" s="321"/>
      <c r="G108" s="105">
        <v>6</v>
      </c>
      <c r="H108" s="105"/>
      <c r="I108" s="315"/>
      <c r="J108" s="392"/>
      <c r="K108" s="395"/>
      <c r="L108" s="298"/>
      <c r="M108" s="436"/>
      <c r="N108" s="702"/>
    </row>
    <row r="109" spans="2:14" ht="22.5" hidden="1" customHeight="1" thickBot="1" x14ac:dyDescent="0.35">
      <c r="B109" s="306"/>
      <c r="C109" s="576"/>
      <c r="D109" s="494"/>
      <c r="E109" s="327"/>
      <c r="F109" s="321"/>
      <c r="G109" s="105">
        <v>7</v>
      </c>
      <c r="H109" s="105"/>
      <c r="I109" s="315"/>
      <c r="J109" s="392"/>
      <c r="K109" s="395"/>
      <c r="L109" s="298"/>
      <c r="M109" s="436"/>
      <c r="N109" s="702"/>
    </row>
    <row r="110" spans="2:14" ht="21.75" customHeight="1" thickBot="1" x14ac:dyDescent="0.35">
      <c r="B110" s="307"/>
      <c r="C110" s="577"/>
      <c r="D110" s="495"/>
      <c r="E110" s="328"/>
      <c r="F110" s="322"/>
      <c r="G110" s="106">
        <v>8</v>
      </c>
      <c r="H110" s="106"/>
      <c r="I110" s="316"/>
      <c r="J110" s="393"/>
      <c r="K110" s="396"/>
      <c r="L110" s="298"/>
      <c r="M110" s="436"/>
      <c r="N110" s="702"/>
    </row>
    <row r="111" spans="2:14" ht="97.5" customHeight="1" thickBot="1" x14ac:dyDescent="0.35">
      <c r="B111" s="305" t="str">
        <f>+LEFT(C111,5)</f>
        <v xml:space="preserve">17.7 </v>
      </c>
      <c r="C111" s="554" t="s">
        <v>256</v>
      </c>
      <c r="D111" s="678" t="s">
        <v>257</v>
      </c>
      <c r="E111" s="314" t="s">
        <v>483</v>
      </c>
      <c r="F111" s="320">
        <v>3</v>
      </c>
      <c r="G111" s="107">
        <v>1</v>
      </c>
      <c r="H111" s="211" t="s">
        <v>727</v>
      </c>
      <c r="I111" s="166" t="s">
        <v>550</v>
      </c>
      <c r="J111" s="391">
        <v>3</v>
      </c>
      <c r="K111" s="300" t="str">
        <f t="shared" si="6"/>
        <v>Mantenimiento del control</v>
      </c>
      <c r="L111" s="298">
        <f t="shared" ref="L111" si="13">+IF(K111="",312,IF(K111="Deficiencia de control mayor (diseño y ejecución)",320,IF(K111="Deficiencia de control (diseño o ejecución)",340,IF(K111="Oportunidad de mejora",360,380))))</f>
        <v>380</v>
      </c>
      <c r="M111" s="436">
        <v>6.9874499999999999</v>
      </c>
      <c r="N111" s="702">
        <f>+L111+M111</f>
        <v>386.98745000000002</v>
      </c>
    </row>
    <row r="112" spans="2:14" ht="35.25" hidden="1" customHeight="1" thickBot="1" x14ac:dyDescent="0.35">
      <c r="B112" s="306"/>
      <c r="C112" s="555"/>
      <c r="D112" s="679"/>
      <c r="E112" s="315"/>
      <c r="F112" s="321"/>
      <c r="G112" s="105">
        <v>2</v>
      </c>
      <c r="H112" s="105"/>
      <c r="I112" s="108"/>
      <c r="J112" s="392"/>
      <c r="K112" s="301"/>
      <c r="L112" s="298"/>
      <c r="M112" s="436"/>
      <c r="N112" s="702"/>
    </row>
    <row r="113" spans="2:14" ht="22.5" hidden="1" customHeight="1" thickBot="1" x14ac:dyDescent="0.35">
      <c r="B113" s="306"/>
      <c r="C113" s="555"/>
      <c r="D113" s="679"/>
      <c r="E113" s="315"/>
      <c r="F113" s="321"/>
      <c r="G113" s="105">
        <v>3</v>
      </c>
      <c r="H113" s="105"/>
      <c r="I113" s="108"/>
      <c r="J113" s="392"/>
      <c r="K113" s="301"/>
      <c r="L113" s="298"/>
      <c r="M113" s="436"/>
      <c r="N113" s="702"/>
    </row>
    <row r="114" spans="2:14" ht="22.5" hidden="1" customHeight="1" thickBot="1" x14ac:dyDescent="0.35">
      <c r="B114" s="306"/>
      <c r="C114" s="555"/>
      <c r="D114" s="679"/>
      <c r="E114" s="315"/>
      <c r="F114" s="321"/>
      <c r="G114" s="105">
        <v>4</v>
      </c>
      <c r="H114" s="105"/>
      <c r="I114" s="108"/>
      <c r="J114" s="392"/>
      <c r="K114" s="301"/>
      <c r="L114" s="298"/>
      <c r="M114" s="436"/>
      <c r="N114" s="702"/>
    </row>
    <row r="115" spans="2:14" ht="22.5" hidden="1" customHeight="1" thickBot="1" x14ac:dyDescent="0.35">
      <c r="B115" s="306"/>
      <c r="C115" s="555"/>
      <c r="D115" s="679"/>
      <c r="E115" s="315"/>
      <c r="F115" s="321"/>
      <c r="G115" s="105">
        <v>5</v>
      </c>
      <c r="H115" s="105"/>
      <c r="I115" s="108"/>
      <c r="J115" s="392"/>
      <c r="K115" s="301"/>
      <c r="L115" s="298"/>
      <c r="M115" s="436"/>
      <c r="N115" s="702"/>
    </row>
    <row r="116" spans="2:14" ht="22.5" hidden="1" customHeight="1" thickBot="1" x14ac:dyDescent="0.35">
      <c r="B116" s="306"/>
      <c r="C116" s="555"/>
      <c r="D116" s="679"/>
      <c r="E116" s="315"/>
      <c r="F116" s="321"/>
      <c r="G116" s="105">
        <v>6</v>
      </c>
      <c r="H116" s="105"/>
      <c r="I116" s="108"/>
      <c r="J116" s="392"/>
      <c r="K116" s="301"/>
      <c r="L116" s="298"/>
      <c r="M116" s="436"/>
      <c r="N116" s="702"/>
    </row>
    <row r="117" spans="2:14" ht="22.5" hidden="1" customHeight="1" thickBot="1" x14ac:dyDescent="0.35">
      <c r="B117" s="306"/>
      <c r="C117" s="555"/>
      <c r="D117" s="679"/>
      <c r="E117" s="315"/>
      <c r="F117" s="321"/>
      <c r="G117" s="105">
        <v>7</v>
      </c>
      <c r="H117" s="105"/>
      <c r="I117" s="108"/>
      <c r="J117" s="392"/>
      <c r="K117" s="301"/>
      <c r="L117" s="298"/>
      <c r="M117" s="436"/>
      <c r="N117" s="702"/>
    </row>
    <row r="118" spans="2:14" ht="22.5" hidden="1" customHeight="1" thickBot="1" x14ac:dyDescent="0.35">
      <c r="B118" s="307"/>
      <c r="C118" s="556"/>
      <c r="D118" s="680"/>
      <c r="E118" s="316"/>
      <c r="F118" s="322"/>
      <c r="G118" s="106">
        <v>8</v>
      </c>
      <c r="H118" s="106"/>
      <c r="I118" s="108"/>
      <c r="J118" s="393"/>
      <c r="K118" s="302"/>
      <c r="L118" s="298"/>
      <c r="M118" s="436"/>
      <c r="N118" s="702"/>
    </row>
    <row r="119" spans="2:14" ht="82.5" customHeight="1" thickBot="1" x14ac:dyDescent="0.35">
      <c r="B119" s="305" t="str">
        <f>+LEFT(C119,5)</f>
        <v xml:space="preserve">17.8 </v>
      </c>
      <c r="C119" s="554" t="s">
        <v>258</v>
      </c>
      <c r="D119" s="675" t="s">
        <v>257</v>
      </c>
      <c r="E119" s="314" t="s">
        <v>484</v>
      </c>
      <c r="F119" s="320">
        <v>3</v>
      </c>
      <c r="G119" s="104">
        <v>1</v>
      </c>
      <c r="H119" s="163" t="s">
        <v>729</v>
      </c>
      <c r="I119" s="314" t="s">
        <v>728</v>
      </c>
      <c r="J119" s="391">
        <v>3</v>
      </c>
      <c r="K119" s="300" t="str">
        <f t="shared" si="6"/>
        <v>Mantenimiento del control</v>
      </c>
      <c r="L119" s="298">
        <f t="shared" ref="L119" si="14">+IF(K119="",312,IF(K119="Deficiencia de control mayor (diseño y ejecución)",320,IF(K119="Deficiencia de control (diseño o ejecución)",340,IF(K119="Oportunidad de mejora",360,380))))</f>
        <v>380</v>
      </c>
      <c r="M119" s="436">
        <v>6.9874559999999999</v>
      </c>
      <c r="N119" s="702">
        <f>+L119+M119</f>
        <v>386.98745600000001</v>
      </c>
    </row>
    <row r="120" spans="2:14" ht="22.5" hidden="1" customHeight="1" thickBot="1" x14ac:dyDescent="0.35">
      <c r="B120" s="306"/>
      <c r="C120" s="555"/>
      <c r="D120" s="676"/>
      <c r="E120" s="315"/>
      <c r="F120" s="321"/>
      <c r="G120" s="105">
        <v>2</v>
      </c>
      <c r="H120" s="105"/>
      <c r="I120" s="315"/>
      <c r="J120" s="392"/>
      <c r="K120" s="301"/>
      <c r="L120" s="298"/>
      <c r="M120" s="436"/>
      <c r="N120" s="702"/>
    </row>
    <row r="121" spans="2:14" ht="22.5" hidden="1" customHeight="1" thickBot="1" x14ac:dyDescent="0.35">
      <c r="B121" s="306"/>
      <c r="C121" s="555"/>
      <c r="D121" s="676"/>
      <c r="E121" s="315"/>
      <c r="F121" s="321"/>
      <c r="G121" s="105">
        <v>3</v>
      </c>
      <c r="H121" s="105"/>
      <c r="I121" s="315"/>
      <c r="J121" s="392"/>
      <c r="K121" s="301"/>
      <c r="L121" s="298"/>
      <c r="M121" s="436"/>
      <c r="N121" s="702"/>
    </row>
    <row r="122" spans="2:14" ht="22.5" hidden="1" customHeight="1" thickBot="1" x14ac:dyDescent="0.35">
      <c r="B122" s="306"/>
      <c r="C122" s="555"/>
      <c r="D122" s="676"/>
      <c r="E122" s="315"/>
      <c r="F122" s="321"/>
      <c r="G122" s="105">
        <v>4</v>
      </c>
      <c r="H122" s="105"/>
      <c r="I122" s="315"/>
      <c r="J122" s="392"/>
      <c r="K122" s="301"/>
      <c r="L122" s="298"/>
      <c r="M122" s="436"/>
      <c r="N122" s="702"/>
    </row>
    <row r="123" spans="2:14" ht="22.5" hidden="1" customHeight="1" thickBot="1" x14ac:dyDescent="0.35">
      <c r="B123" s="306"/>
      <c r="C123" s="555"/>
      <c r="D123" s="676"/>
      <c r="E123" s="315"/>
      <c r="F123" s="321"/>
      <c r="G123" s="105">
        <v>5</v>
      </c>
      <c r="H123" s="105"/>
      <c r="I123" s="315"/>
      <c r="J123" s="392"/>
      <c r="K123" s="301"/>
      <c r="L123" s="298"/>
      <c r="M123" s="436"/>
      <c r="N123" s="702"/>
    </row>
    <row r="124" spans="2:14" ht="22.5" hidden="1" customHeight="1" thickBot="1" x14ac:dyDescent="0.35">
      <c r="B124" s="306"/>
      <c r="C124" s="555"/>
      <c r="D124" s="676"/>
      <c r="E124" s="315"/>
      <c r="F124" s="321"/>
      <c r="G124" s="105">
        <v>6</v>
      </c>
      <c r="H124" s="105"/>
      <c r="I124" s="315"/>
      <c r="J124" s="392"/>
      <c r="K124" s="301"/>
      <c r="L124" s="298"/>
      <c r="M124" s="436"/>
      <c r="N124" s="702"/>
    </row>
    <row r="125" spans="2:14" ht="22.5" hidden="1" customHeight="1" thickBot="1" x14ac:dyDescent="0.35">
      <c r="B125" s="306"/>
      <c r="C125" s="555"/>
      <c r="D125" s="676"/>
      <c r="E125" s="315"/>
      <c r="F125" s="321"/>
      <c r="G125" s="105">
        <v>7</v>
      </c>
      <c r="H125" s="105"/>
      <c r="I125" s="315"/>
      <c r="J125" s="392"/>
      <c r="K125" s="301"/>
      <c r="L125" s="298"/>
      <c r="M125" s="436"/>
      <c r="N125" s="702"/>
    </row>
    <row r="126" spans="2:14" ht="22.5" hidden="1" customHeight="1" thickBot="1" x14ac:dyDescent="0.35">
      <c r="B126" s="307"/>
      <c r="C126" s="556"/>
      <c r="D126" s="677"/>
      <c r="E126" s="316"/>
      <c r="F126" s="322"/>
      <c r="G126" s="106">
        <v>8</v>
      </c>
      <c r="H126" s="106"/>
      <c r="I126" s="316"/>
      <c r="J126" s="393"/>
      <c r="K126" s="302"/>
      <c r="L126" s="298"/>
      <c r="M126" s="436"/>
      <c r="N126" s="702"/>
    </row>
    <row r="127" spans="2:14" ht="73.5" customHeight="1" x14ac:dyDescent="0.3">
      <c r="B127" s="305" t="str">
        <f>+LEFT(C127,5)</f>
        <v xml:space="preserve">17.9 </v>
      </c>
      <c r="C127" s="602" t="s">
        <v>259</v>
      </c>
      <c r="D127" s="329" t="s">
        <v>257</v>
      </c>
      <c r="E127" s="326" t="s">
        <v>730</v>
      </c>
      <c r="F127" s="320">
        <v>3</v>
      </c>
      <c r="G127" s="107">
        <v>1</v>
      </c>
      <c r="H127" s="146" t="s">
        <v>732</v>
      </c>
      <c r="I127" s="314" t="s">
        <v>731</v>
      </c>
      <c r="J127" s="391">
        <v>3</v>
      </c>
      <c r="K127" s="394" t="str">
        <f t="shared" ref="K127" si="15">+IF(OR(ISBLANK(F127),ISBLANK(J127)),"",IF(OR(AND(F127=1,J127=1),AND(F127=1,J127=2),AND(F127=1,J127=3)),"Deficiencia de control mayor (diseño y ejecución)",IF(OR(AND(F127=2,J127=2),AND(F127=3,J127=1),AND(F127=3,J127=2),AND(F127=2,J127=1)),"Deficiencia de control (diseño o ejecución)",IF(AND(F127=2,J127=3),"Oportunidad de mejora","Mantenimiento del control"))))</f>
        <v>Mantenimiento del control</v>
      </c>
      <c r="L127" s="298">
        <f t="shared" ref="L127" si="16">+IF(K127="",312,IF(K127="Deficiencia de control mayor (diseño y ejecución)",320,IF(K127="Deficiencia de control (diseño o ejecución)",340,IF(K127="Oportunidad de mejora",360,380))))</f>
        <v>380</v>
      </c>
      <c r="M127" s="436">
        <v>7.0122999999999998</v>
      </c>
      <c r="N127" s="702">
        <f>+L127+M127</f>
        <v>387.01229999999998</v>
      </c>
    </row>
    <row r="128" spans="2:14" ht="22.5" hidden="1" customHeight="1" x14ac:dyDescent="0.3">
      <c r="B128" s="306"/>
      <c r="C128" s="576"/>
      <c r="D128" s="330"/>
      <c r="E128" s="327"/>
      <c r="F128" s="321"/>
      <c r="G128" s="105">
        <v>2</v>
      </c>
      <c r="H128" s="105"/>
      <c r="I128" s="315"/>
      <c r="J128" s="392"/>
      <c r="K128" s="395"/>
      <c r="L128" s="298"/>
      <c r="M128" s="436"/>
      <c r="N128" s="702"/>
    </row>
    <row r="129" spans="2:14" ht="22.5" hidden="1" customHeight="1" x14ac:dyDescent="0.3">
      <c r="B129" s="306"/>
      <c r="C129" s="576"/>
      <c r="D129" s="330"/>
      <c r="E129" s="327"/>
      <c r="F129" s="321"/>
      <c r="G129" s="105">
        <v>3</v>
      </c>
      <c r="H129" s="105"/>
      <c r="I129" s="315"/>
      <c r="J129" s="392"/>
      <c r="K129" s="395"/>
      <c r="L129" s="298"/>
      <c r="M129" s="436"/>
      <c r="N129" s="702"/>
    </row>
    <row r="130" spans="2:14" ht="22.5" hidden="1" customHeight="1" x14ac:dyDescent="0.3">
      <c r="B130" s="306"/>
      <c r="C130" s="576"/>
      <c r="D130" s="330"/>
      <c r="E130" s="327"/>
      <c r="F130" s="321"/>
      <c r="G130" s="105">
        <v>4</v>
      </c>
      <c r="H130" s="105"/>
      <c r="I130" s="315"/>
      <c r="J130" s="392"/>
      <c r="K130" s="395"/>
      <c r="L130" s="298"/>
      <c r="M130" s="436"/>
      <c r="N130" s="702"/>
    </row>
    <row r="131" spans="2:14" ht="22.5" hidden="1" customHeight="1" x14ac:dyDescent="0.3">
      <c r="B131" s="306"/>
      <c r="C131" s="576"/>
      <c r="D131" s="330"/>
      <c r="E131" s="327"/>
      <c r="F131" s="321"/>
      <c r="G131" s="105">
        <v>5</v>
      </c>
      <c r="H131" s="105"/>
      <c r="I131" s="315"/>
      <c r="J131" s="392"/>
      <c r="K131" s="395"/>
      <c r="L131" s="298"/>
      <c r="M131" s="436"/>
      <c r="N131" s="702"/>
    </row>
    <row r="132" spans="2:14" ht="22.5" hidden="1" customHeight="1" x14ac:dyDescent="0.3">
      <c r="B132" s="306"/>
      <c r="C132" s="576"/>
      <c r="D132" s="330"/>
      <c r="E132" s="327"/>
      <c r="F132" s="321"/>
      <c r="G132" s="105">
        <v>6</v>
      </c>
      <c r="H132" s="105"/>
      <c r="I132" s="315"/>
      <c r="J132" s="392"/>
      <c r="K132" s="395"/>
      <c r="L132" s="298"/>
      <c r="M132" s="436"/>
      <c r="N132" s="702"/>
    </row>
    <row r="133" spans="2:14" ht="22.5" hidden="1" customHeight="1" x14ac:dyDescent="0.3">
      <c r="B133" s="306"/>
      <c r="C133" s="576"/>
      <c r="D133" s="330"/>
      <c r="E133" s="327"/>
      <c r="F133" s="321"/>
      <c r="G133" s="105">
        <v>7</v>
      </c>
      <c r="H133" s="105"/>
      <c r="I133" s="315"/>
      <c r="J133" s="392"/>
      <c r="K133" s="395"/>
      <c r="L133" s="298"/>
      <c r="M133" s="436"/>
      <c r="N133" s="702"/>
    </row>
    <row r="134" spans="2:14" ht="11.25" customHeight="1" thickBot="1" x14ac:dyDescent="0.35">
      <c r="B134" s="307"/>
      <c r="C134" s="577"/>
      <c r="D134" s="331"/>
      <c r="E134" s="328"/>
      <c r="F134" s="322"/>
      <c r="G134" s="106">
        <v>8</v>
      </c>
      <c r="H134" s="106"/>
      <c r="I134" s="316"/>
      <c r="J134" s="393"/>
      <c r="K134" s="396"/>
      <c r="L134" s="298"/>
      <c r="M134" s="436"/>
      <c r="N134" s="702"/>
    </row>
  </sheetData>
  <sheetProtection password="D72A" sheet="1" objects="1" scenarios="1" formatCells="0" formatColumns="0" formatRows="0"/>
  <mergeCells count="183">
    <mergeCell ref="L111:L118"/>
    <mergeCell ref="L119:L126"/>
    <mergeCell ref="M111:M118"/>
    <mergeCell ref="M119:M126"/>
    <mergeCell ref="N111:N118"/>
    <mergeCell ref="N119:N126"/>
    <mergeCell ref="I127:I134"/>
    <mergeCell ref="I28:I35"/>
    <mergeCell ref="I36:I43"/>
    <mergeCell ref="I44:I51"/>
    <mergeCell ref="I52:I59"/>
    <mergeCell ref="I63:I70"/>
    <mergeCell ref="I71:I78"/>
    <mergeCell ref="I79:I86"/>
    <mergeCell ref="I87:I94"/>
    <mergeCell ref="I95:I102"/>
    <mergeCell ref="N79:N86"/>
    <mergeCell ref="N87:N94"/>
    <mergeCell ref="N95:N102"/>
    <mergeCell ref="N103:N110"/>
    <mergeCell ref="N127:N134"/>
    <mergeCell ref="L79:L86"/>
    <mergeCell ref="L87:L94"/>
    <mergeCell ref="L95:L102"/>
    <mergeCell ref="N17:N19"/>
    <mergeCell ref="N20:N27"/>
    <mergeCell ref="N28:N35"/>
    <mergeCell ref="N36:N43"/>
    <mergeCell ref="N44:N51"/>
    <mergeCell ref="N52:N59"/>
    <mergeCell ref="N60:N62"/>
    <mergeCell ref="N63:N70"/>
    <mergeCell ref="N71:N78"/>
    <mergeCell ref="L103:L110"/>
    <mergeCell ref="L127:L134"/>
    <mergeCell ref="M17:M19"/>
    <mergeCell ref="M20:M27"/>
    <mergeCell ref="M28:M35"/>
    <mergeCell ref="M36:M43"/>
    <mergeCell ref="M44:M51"/>
    <mergeCell ref="M52:M59"/>
    <mergeCell ref="M60:M62"/>
    <mergeCell ref="M63:M70"/>
    <mergeCell ref="M71:M78"/>
    <mergeCell ref="M79:M86"/>
    <mergeCell ref="M87:M94"/>
    <mergeCell ref="M95:M102"/>
    <mergeCell ref="M103:M110"/>
    <mergeCell ref="M127:M134"/>
    <mergeCell ref="L17:L19"/>
    <mergeCell ref="L20:L27"/>
    <mergeCell ref="L28:L35"/>
    <mergeCell ref="L36:L43"/>
    <mergeCell ref="L44:L51"/>
    <mergeCell ref="L52:L59"/>
    <mergeCell ref="L60:L62"/>
    <mergeCell ref="L63:L70"/>
    <mergeCell ref="L71:L78"/>
    <mergeCell ref="C36:C43"/>
    <mergeCell ref="E36:E43"/>
    <mergeCell ref="F36:F43"/>
    <mergeCell ref="C71:C78"/>
    <mergeCell ref="E71:E78"/>
    <mergeCell ref="F71:F78"/>
    <mergeCell ref="C63:C70"/>
    <mergeCell ref="E63:E70"/>
    <mergeCell ref="F63:F70"/>
    <mergeCell ref="C52:C59"/>
    <mergeCell ref="E52:E59"/>
    <mergeCell ref="D71:D78"/>
    <mergeCell ref="D52:D59"/>
    <mergeCell ref="D63:D70"/>
    <mergeCell ref="C60:C62"/>
    <mergeCell ref="J63:J70"/>
    <mergeCell ref="J52:J59"/>
    <mergeCell ref="J60:J62"/>
    <mergeCell ref="D36:D43"/>
    <mergeCell ref="J36:J43"/>
    <mergeCell ref="F60:F62"/>
    <mergeCell ref="E60:E62"/>
    <mergeCell ref="D44:D51"/>
    <mergeCell ref="J79:J86"/>
    <mergeCell ref="J87:J94"/>
    <mergeCell ref="C79:C86"/>
    <mergeCell ref="E79:E86"/>
    <mergeCell ref="F79:F86"/>
    <mergeCell ref="D79:D86"/>
    <mergeCell ref="D87:D94"/>
    <mergeCell ref="C87:C94"/>
    <mergeCell ref="E87:E94"/>
    <mergeCell ref="F87:F94"/>
    <mergeCell ref="D103:D110"/>
    <mergeCell ref="J95:J102"/>
    <mergeCell ref="J103:J110"/>
    <mergeCell ref="D95:D102"/>
    <mergeCell ref="C103:C110"/>
    <mergeCell ref="E103:E110"/>
    <mergeCell ref="F103:F110"/>
    <mergeCell ref="C95:C102"/>
    <mergeCell ref="E95:E102"/>
    <mergeCell ref="F95:F102"/>
    <mergeCell ref="I103:I110"/>
    <mergeCell ref="E44:E51"/>
    <mergeCell ref="F44:F51"/>
    <mergeCell ref="J44:J51"/>
    <mergeCell ref="I61:I62"/>
    <mergeCell ref="G60:I60"/>
    <mergeCell ref="G61:G62"/>
    <mergeCell ref="F52:F59"/>
    <mergeCell ref="D60:D62"/>
    <mergeCell ref="H61:H62"/>
    <mergeCell ref="C14:K14"/>
    <mergeCell ref="C15:K15"/>
    <mergeCell ref="K20:K27"/>
    <mergeCell ref="K28:K35"/>
    <mergeCell ref="D17:D19"/>
    <mergeCell ref="C20:C27"/>
    <mergeCell ref="E20:E27"/>
    <mergeCell ref="F20:F27"/>
    <mergeCell ref="G18:G19"/>
    <mergeCell ref="C17:C19"/>
    <mergeCell ref="F17:F19"/>
    <mergeCell ref="G17:I17"/>
    <mergeCell ref="I18:I19"/>
    <mergeCell ref="E17:E19"/>
    <mergeCell ref="J17:J19"/>
    <mergeCell ref="C28:C35"/>
    <mergeCell ref="D28:D35"/>
    <mergeCell ref="E28:E35"/>
    <mergeCell ref="F28:F35"/>
    <mergeCell ref="J28:J35"/>
    <mergeCell ref="D20:D27"/>
    <mergeCell ref="J20:J27"/>
    <mergeCell ref="H18:H19"/>
    <mergeCell ref="I20:I27"/>
    <mergeCell ref="B17:B19"/>
    <mergeCell ref="B20:B27"/>
    <mergeCell ref="B28:B35"/>
    <mergeCell ref="B36:B43"/>
    <mergeCell ref="B44:B51"/>
    <mergeCell ref="K127:K134"/>
    <mergeCell ref="K71:K78"/>
    <mergeCell ref="K79:K86"/>
    <mergeCell ref="K87:K94"/>
    <mergeCell ref="K95:K102"/>
    <mergeCell ref="K103:K110"/>
    <mergeCell ref="K36:K43"/>
    <mergeCell ref="K44:K51"/>
    <mergeCell ref="K52:K59"/>
    <mergeCell ref="K60:K62"/>
    <mergeCell ref="K63:K70"/>
    <mergeCell ref="K17:K19"/>
    <mergeCell ref="C127:C134"/>
    <mergeCell ref="D127:D134"/>
    <mergeCell ref="E127:E134"/>
    <mergeCell ref="F127:F134"/>
    <mergeCell ref="J127:J134"/>
    <mergeCell ref="J71:J78"/>
    <mergeCell ref="C44:C51"/>
    <mergeCell ref="B87:B94"/>
    <mergeCell ref="B95:B102"/>
    <mergeCell ref="B103:B110"/>
    <mergeCell ref="B127:B134"/>
    <mergeCell ref="B52:B59"/>
    <mergeCell ref="B60:B62"/>
    <mergeCell ref="B63:B70"/>
    <mergeCell ref="B71:B78"/>
    <mergeCell ref="B79:B86"/>
    <mergeCell ref="B111:B118"/>
    <mergeCell ref="B119:B126"/>
    <mergeCell ref="D119:D126"/>
    <mergeCell ref="E119:E126"/>
    <mergeCell ref="F119:F126"/>
    <mergeCell ref="I119:I126"/>
    <mergeCell ref="J119:J126"/>
    <mergeCell ref="K119:K126"/>
    <mergeCell ref="C119:C126"/>
    <mergeCell ref="C111:C118"/>
    <mergeCell ref="D111:D118"/>
    <mergeCell ref="E111:E118"/>
    <mergeCell ref="F111:F118"/>
    <mergeCell ref="J111:J118"/>
    <mergeCell ref="K111:K118"/>
  </mergeCells>
  <dataValidations count="1">
    <dataValidation type="list" allowBlank="1" showInputMessage="1" showErrorMessage="1" sqref="J20:J59 F20:F59 F63:F134 J63:J134" xr:uid="{00000000-0002-0000-0600-000000000000}">
      <formula1>"1,2,3"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V38"/>
  <sheetViews>
    <sheetView tabSelected="1" topLeftCell="A22" zoomScale="78" zoomScaleNormal="78" workbookViewId="0">
      <selection activeCell="G27" sqref="G27"/>
    </sheetView>
  </sheetViews>
  <sheetFormatPr baseColWidth="10" defaultColWidth="11.42578125" defaultRowHeight="12.75" x14ac:dyDescent="0.2"/>
  <cols>
    <col min="1" max="1" width="3.140625" style="31" customWidth="1"/>
    <col min="2" max="2" width="3.42578125" style="31" customWidth="1"/>
    <col min="3" max="3" width="35.5703125" style="31" customWidth="1"/>
    <col min="4" max="4" width="2.5703125" style="31" customWidth="1"/>
    <col min="5" max="5" width="38.7109375" style="31" customWidth="1"/>
    <col min="6" max="6" width="10.85546875" style="31" customWidth="1"/>
    <col min="7" max="7" width="23.42578125" style="31" customWidth="1"/>
    <col min="8" max="8" width="7.5703125" style="31" customWidth="1"/>
    <col min="9" max="9" width="187.42578125" style="31" customWidth="1"/>
    <col min="10" max="10" width="5.85546875" style="31" customWidth="1"/>
    <col min="11" max="11" width="28.140625" style="31" customWidth="1"/>
    <col min="12" max="12" width="11.7109375" style="31" hidden="1" customWidth="1"/>
    <col min="13" max="13" width="0.140625" style="31" customWidth="1"/>
    <col min="14" max="14" width="9" style="31" hidden="1" customWidth="1"/>
    <col min="15" max="15" width="24.85546875" style="31" customWidth="1"/>
    <col min="16" max="16" width="7" style="31" customWidth="1"/>
    <col min="17" max="16384" width="11.42578125" style="31"/>
  </cols>
  <sheetData>
    <row r="1" spans="2:16" ht="13.5" thickBot="1" x14ac:dyDescent="0.25"/>
    <row r="2" spans="2:16" ht="18" customHeight="1" thickTop="1" x14ac:dyDescent="0.2">
      <c r="B2" s="27"/>
      <c r="C2" s="28"/>
      <c r="D2" s="28"/>
      <c r="E2" s="28"/>
      <c r="F2" s="28"/>
      <c r="G2" s="28"/>
      <c r="H2" s="28"/>
      <c r="I2" s="28"/>
      <c r="J2" s="28"/>
      <c r="K2" s="28"/>
      <c r="L2" s="28"/>
      <c r="M2" s="28"/>
      <c r="N2" s="28"/>
      <c r="O2" s="28"/>
      <c r="P2" s="29"/>
    </row>
    <row r="3" spans="2:16" ht="18" customHeight="1" x14ac:dyDescent="0.3">
      <c r="B3" s="30"/>
      <c r="E3" s="722" t="s">
        <v>260</v>
      </c>
      <c r="F3" s="717" t="s">
        <v>396</v>
      </c>
      <c r="G3" s="718"/>
      <c r="H3" s="718"/>
      <c r="I3" s="718"/>
      <c r="J3" s="718"/>
      <c r="K3" s="718"/>
      <c r="L3" s="718"/>
      <c r="M3" s="718"/>
      <c r="N3" s="121"/>
      <c r="O3" s="121"/>
      <c r="P3" s="32"/>
    </row>
    <row r="4" spans="2:16" ht="18" customHeight="1" x14ac:dyDescent="0.3">
      <c r="B4" s="30"/>
      <c r="E4" s="723"/>
      <c r="F4" s="718"/>
      <c r="G4" s="718"/>
      <c r="H4" s="718"/>
      <c r="I4" s="718"/>
      <c r="J4" s="718"/>
      <c r="K4" s="718"/>
      <c r="L4" s="718"/>
      <c r="M4" s="718"/>
      <c r="N4" s="121"/>
      <c r="O4" s="121"/>
      <c r="P4" s="32"/>
    </row>
    <row r="5" spans="2:16" ht="41.25" customHeight="1" x14ac:dyDescent="0.3">
      <c r="B5" s="30"/>
      <c r="E5" s="100" t="s">
        <v>261</v>
      </c>
      <c r="F5" s="719" t="s">
        <v>742</v>
      </c>
      <c r="G5" s="720"/>
      <c r="H5" s="720"/>
      <c r="I5" s="720"/>
      <c r="J5" s="720"/>
      <c r="K5" s="720"/>
      <c r="L5" s="720"/>
      <c r="M5" s="721"/>
      <c r="N5" s="122"/>
      <c r="O5" s="122"/>
      <c r="P5" s="32"/>
    </row>
    <row r="6" spans="2:16" ht="18" customHeight="1" thickBot="1" x14ac:dyDescent="0.35">
      <c r="B6" s="30"/>
      <c r="E6" s="52"/>
      <c r="F6" s="122"/>
      <c r="G6" s="122"/>
      <c r="H6" s="122"/>
      <c r="I6" s="122"/>
      <c r="J6" s="122"/>
      <c r="K6" s="122"/>
      <c r="L6" s="122"/>
      <c r="P6" s="32"/>
    </row>
    <row r="7" spans="2:16" ht="93" customHeight="1" thickBot="1" x14ac:dyDescent="0.25">
      <c r="B7" s="30"/>
      <c r="I7" s="724" t="s">
        <v>262</v>
      </c>
      <c r="J7" s="725"/>
      <c r="K7" s="726"/>
      <c r="M7" s="109" t="e">
        <f>+AVERAGE(G25,G27,G29,G31,G33)</f>
        <v>#REF!</v>
      </c>
      <c r="N7" s="62"/>
      <c r="O7" s="62"/>
      <c r="P7" s="32"/>
    </row>
    <row r="8" spans="2:16" ht="18" customHeight="1" x14ac:dyDescent="0.25">
      <c r="B8" s="30"/>
      <c r="M8" s="54"/>
      <c r="N8" s="54"/>
      <c r="O8" s="54"/>
      <c r="P8" s="32"/>
    </row>
    <row r="9" spans="2:16" ht="18" customHeight="1" x14ac:dyDescent="0.2">
      <c r="B9" s="30"/>
      <c r="P9" s="32"/>
    </row>
    <row r="10" spans="2:16" x14ac:dyDescent="0.2">
      <c r="B10" s="30"/>
      <c r="P10" s="32"/>
    </row>
    <row r="11" spans="2:16" x14ac:dyDescent="0.2">
      <c r="B11" s="30"/>
      <c r="P11" s="32"/>
    </row>
    <row r="12" spans="2:16" x14ac:dyDescent="0.2">
      <c r="B12" s="30"/>
      <c r="P12" s="32"/>
    </row>
    <row r="13" spans="2:16" x14ac:dyDescent="0.2">
      <c r="B13" s="30"/>
      <c r="P13" s="32"/>
    </row>
    <row r="14" spans="2:16" x14ac:dyDescent="0.2">
      <c r="B14" s="30"/>
      <c r="P14" s="32"/>
    </row>
    <row r="15" spans="2:16" x14ac:dyDescent="0.2">
      <c r="B15" s="30"/>
      <c r="P15" s="32"/>
    </row>
    <row r="16" spans="2:16" x14ac:dyDescent="0.2">
      <c r="B16" s="30"/>
      <c r="P16" s="32"/>
    </row>
    <row r="17" spans="2:22" ht="23.25" x14ac:dyDescent="0.2">
      <c r="B17" s="30"/>
      <c r="C17" s="706" t="s">
        <v>263</v>
      </c>
      <c r="D17" s="707"/>
      <c r="E17" s="707"/>
      <c r="F17" s="707"/>
      <c r="G17" s="707"/>
      <c r="H17" s="707"/>
      <c r="I17" s="707"/>
      <c r="J17" s="707"/>
      <c r="K17" s="707"/>
      <c r="L17" s="707"/>
      <c r="M17" s="708"/>
      <c r="N17" s="63"/>
      <c r="O17" s="63"/>
      <c r="P17" s="32"/>
    </row>
    <row r="18" spans="2:22" ht="15.75" customHeight="1" x14ac:dyDescent="0.2">
      <c r="B18" s="30"/>
      <c r="C18" s="33"/>
      <c r="D18" s="33"/>
      <c r="E18" s="33"/>
      <c r="F18" s="33"/>
      <c r="G18" s="33"/>
      <c r="H18" s="33"/>
      <c r="I18" s="33"/>
      <c r="J18" s="33"/>
      <c r="K18" s="33"/>
      <c r="L18" s="33"/>
      <c r="M18" s="33"/>
      <c r="N18" s="37"/>
      <c r="O18" s="37"/>
      <c r="P18" s="32"/>
    </row>
    <row r="19" spans="2:22" s="249" customFormat="1" ht="65.25" customHeight="1" x14ac:dyDescent="0.2">
      <c r="B19" s="245"/>
      <c r="C19" s="709" t="s">
        <v>264</v>
      </c>
      <c r="D19" s="710"/>
      <c r="E19" s="246" t="s">
        <v>267</v>
      </c>
      <c r="F19" s="711" t="s">
        <v>735</v>
      </c>
      <c r="G19" s="712"/>
      <c r="H19" s="712"/>
      <c r="I19" s="712"/>
      <c r="J19" s="712"/>
      <c r="K19" s="712"/>
      <c r="L19" s="712"/>
      <c r="M19" s="713"/>
      <c r="N19" s="247"/>
      <c r="O19" s="247"/>
      <c r="P19" s="248"/>
    </row>
    <row r="20" spans="2:22" s="249" customFormat="1" ht="66" customHeight="1" x14ac:dyDescent="0.2">
      <c r="B20" s="245"/>
      <c r="C20" s="709" t="s">
        <v>265</v>
      </c>
      <c r="D20" s="710"/>
      <c r="E20" s="246" t="s">
        <v>267</v>
      </c>
      <c r="F20" s="711" t="s">
        <v>736</v>
      </c>
      <c r="G20" s="712"/>
      <c r="H20" s="712"/>
      <c r="I20" s="712"/>
      <c r="J20" s="712"/>
      <c r="K20" s="712"/>
      <c r="L20" s="712"/>
      <c r="M20" s="713"/>
      <c r="N20" s="247"/>
      <c r="O20" s="247"/>
      <c r="P20" s="248"/>
    </row>
    <row r="21" spans="2:22" s="249" customFormat="1" ht="78.75" customHeight="1" x14ac:dyDescent="0.2">
      <c r="B21" s="245"/>
      <c r="C21" s="704" t="s">
        <v>266</v>
      </c>
      <c r="D21" s="705"/>
      <c r="E21" s="246" t="s">
        <v>267</v>
      </c>
      <c r="F21" s="714" t="s">
        <v>737</v>
      </c>
      <c r="G21" s="715"/>
      <c r="H21" s="715"/>
      <c r="I21" s="715"/>
      <c r="J21" s="715"/>
      <c r="K21" s="715"/>
      <c r="L21" s="715"/>
      <c r="M21" s="716"/>
      <c r="N21" s="247"/>
      <c r="O21" s="247"/>
      <c r="P21" s="248"/>
    </row>
    <row r="22" spans="2:22" ht="66" customHeight="1" thickBot="1" x14ac:dyDescent="0.25">
      <c r="B22" s="30"/>
      <c r="G22" s="55"/>
      <c r="P22" s="32"/>
    </row>
    <row r="23" spans="2:22" ht="102.75" customHeight="1" thickBot="1" x14ac:dyDescent="0.25">
      <c r="B23" s="30"/>
      <c r="C23" s="93" t="s">
        <v>50</v>
      </c>
      <c r="D23" s="2"/>
      <c r="E23" s="60" t="s">
        <v>268</v>
      </c>
      <c r="F23" s="2"/>
      <c r="G23" s="60" t="s">
        <v>269</v>
      </c>
      <c r="H23" s="2"/>
      <c r="I23" s="89" t="s">
        <v>270</v>
      </c>
      <c r="J23" s="51"/>
      <c r="K23" s="90" t="s">
        <v>271</v>
      </c>
      <c r="L23" s="51"/>
      <c r="M23" s="91" t="s">
        <v>272</v>
      </c>
      <c r="N23" s="51"/>
      <c r="O23" s="92" t="s">
        <v>273</v>
      </c>
      <c r="P23" s="32"/>
      <c r="Q23" s="44"/>
    </row>
    <row r="24" spans="2:22" ht="6.75" customHeight="1" x14ac:dyDescent="0.35">
      <c r="B24" s="30"/>
      <c r="C24" s="94"/>
      <c r="D24"/>
      <c r="E24"/>
      <c r="F24"/>
      <c r="G24"/>
      <c r="H24"/>
      <c r="I24" s="58"/>
      <c r="J24"/>
      <c r="K24" s="58"/>
      <c r="L24"/>
      <c r="M24"/>
      <c r="N24"/>
      <c r="O24"/>
      <c r="P24" s="32"/>
    </row>
    <row r="25" spans="2:22" ht="219.75" customHeight="1" x14ac:dyDescent="0.2">
      <c r="B25" s="30"/>
      <c r="C25" s="95" t="s">
        <v>44</v>
      </c>
      <c r="D25" s="1"/>
      <c r="E25" s="111" t="e">
        <f>+IF(Hoja1!$N$2&gt;=0.5,"Si","No")</f>
        <v>#REF!</v>
      </c>
      <c r="F25" s="50"/>
      <c r="G25" s="110" t="e">
        <f>+Hoja1!N2</f>
        <v>#REF!</v>
      </c>
      <c r="H25" s="50"/>
      <c r="I25" s="221" t="s">
        <v>738</v>
      </c>
      <c r="J25" s="57"/>
      <c r="K25" s="112">
        <v>1</v>
      </c>
      <c r="L25" s="48"/>
      <c r="M25" s="130" t="s">
        <v>398</v>
      </c>
      <c r="N25" s="56"/>
      <c r="O25" s="167" t="s">
        <v>768</v>
      </c>
      <c r="P25" s="34"/>
      <c r="Q25" s="36"/>
      <c r="R25" s="36"/>
      <c r="S25" s="36"/>
      <c r="T25" s="36"/>
      <c r="U25" s="36"/>
      <c r="V25" s="36"/>
    </row>
    <row r="26" spans="2:22" ht="6.75" customHeight="1" x14ac:dyDescent="0.35">
      <c r="B26" s="30"/>
      <c r="C26" s="94"/>
      <c r="D26"/>
      <c r="E26" s="3"/>
      <c r="F26"/>
      <c r="G26" s="47"/>
      <c r="H26"/>
      <c r="I26" s="59"/>
      <c r="J26"/>
      <c r="K26" s="58"/>
      <c r="L26"/>
      <c r="M26" s="4"/>
      <c r="N26" s="4"/>
      <c r="O26" s="61"/>
      <c r="P26" s="32"/>
    </row>
    <row r="27" spans="2:22" ht="101.25" customHeight="1" x14ac:dyDescent="0.2">
      <c r="B27" s="30"/>
      <c r="C27" s="96" t="s">
        <v>274</v>
      </c>
      <c r="D27" s="1"/>
      <c r="E27" s="111" t="str">
        <f>+IF(Hoja1!$N$26&gt;=0.5,"Si","No")</f>
        <v>Si</v>
      </c>
      <c r="F27"/>
      <c r="G27" s="110">
        <f>+Hoja1!N26</f>
        <v>1</v>
      </c>
      <c r="H27"/>
      <c r="I27" s="221" t="s">
        <v>739</v>
      </c>
      <c r="J27"/>
      <c r="K27" s="112">
        <v>1</v>
      </c>
      <c r="L27" s="49"/>
      <c r="M27" s="130" t="s">
        <v>398</v>
      </c>
      <c r="N27" s="56"/>
      <c r="O27" s="167" t="s">
        <v>768</v>
      </c>
      <c r="P27" s="32"/>
    </row>
    <row r="28" spans="2:22" ht="6.75" customHeight="1" x14ac:dyDescent="0.35">
      <c r="B28" s="30"/>
      <c r="C28" s="94"/>
      <c r="D28"/>
      <c r="E28" s="3"/>
      <c r="F28"/>
      <c r="G28" s="47"/>
      <c r="H28"/>
      <c r="I28" s="59"/>
      <c r="J28"/>
      <c r="K28" s="58"/>
      <c r="L28"/>
      <c r="M28" s="4"/>
      <c r="N28" s="4"/>
      <c r="O28" s="61"/>
      <c r="P28" s="32"/>
    </row>
    <row r="29" spans="2:22" ht="105" customHeight="1" x14ac:dyDescent="0.2">
      <c r="B29" s="30"/>
      <c r="C29" s="97" t="s">
        <v>275</v>
      </c>
      <c r="D29" s="1"/>
      <c r="E29" s="111" t="str">
        <f>+IF(Hoja1!$N$43&gt;=0.5,"Si","No")</f>
        <v>Si</v>
      </c>
      <c r="F29"/>
      <c r="G29" s="110">
        <f>+Hoja1!N43</f>
        <v>1</v>
      </c>
      <c r="H29"/>
      <c r="I29" s="221" t="s">
        <v>767</v>
      </c>
      <c r="J29"/>
      <c r="K29" s="112">
        <v>1</v>
      </c>
      <c r="L29" s="49"/>
      <c r="M29" s="130" t="s">
        <v>398</v>
      </c>
      <c r="N29" s="56"/>
      <c r="O29" s="167" t="s">
        <v>768</v>
      </c>
      <c r="P29" s="32"/>
    </row>
    <row r="30" spans="2:22" ht="6.75" hidden="1" customHeight="1" x14ac:dyDescent="0.35">
      <c r="B30" s="30"/>
      <c r="C30" s="94"/>
      <c r="D30"/>
      <c r="E30" s="3"/>
      <c r="F30"/>
      <c r="G30" s="47"/>
      <c r="H30"/>
      <c r="I30" s="59"/>
      <c r="J30"/>
      <c r="K30" s="58"/>
      <c r="L30"/>
      <c r="M30" s="4"/>
      <c r="N30" s="4"/>
      <c r="O30" s="61"/>
      <c r="P30" s="32"/>
    </row>
    <row r="31" spans="2:22" ht="120.75" customHeight="1" x14ac:dyDescent="0.2">
      <c r="B31" s="30"/>
      <c r="C31" s="98" t="s">
        <v>276</v>
      </c>
      <c r="D31" s="1"/>
      <c r="E31" s="111" t="str">
        <f>+IF(Hoja1!$N$55&gt;=0.5,"Si","No")</f>
        <v>Si</v>
      </c>
      <c r="F31"/>
      <c r="G31" s="110">
        <f>+Hoja1!N55</f>
        <v>1</v>
      </c>
      <c r="H31"/>
      <c r="I31" s="222" t="s">
        <v>740</v>
      </c>
      <c r="J31"/>
      <c r="K31" s="112">
        <v>1</v>
      </c>
      <c r="L31" s="49"/>
      <c r="M31" s="130" t="s">
        <v>398</v>
      </c>
      <c r="N31" s="56"/>
      <c r="O31" s="167" t="s">
        <v>769</v>
      </c>
      <c r="P31" s="32"/>
    </row>
    <row r="32" spans="2:22" ht="6.75" customHeight="1" x14ac:dyDescent="0.35">
      <c r="B32" s="30"/>
      <c r="C32" s="94"/>
      <c r="D32"/>
      <c r="E32" s="3"/>
      <c r="F32"/>
      <c r="G32" s="47"/>
      <c r="H32"/>
      <c r="I32" s="59"/>
      <c r="J32"/>
      <c r="K32" s="58"/>
      <c r="L32"/>
      <c r="M32" s="4"/>
      <c r="N32" s="4"/>
      <c r="O32" s="61"/>
      <c r="P32" s="32"/>
    </row>
    <row r="33" spans="2:16" ht="78.75" customHeight="1" thickBot="1" x14ac:dyDescent="0.25">
      <c r="B33" s="30"/>
      <c r="C33" s="99" t="s">
        <v>277</v>
      </c>
      <c r="D33" s="1"/>
      <c r="E33" s="111" t="str">
        <f>+IF(Hoja1!$N$69&gt;=0.5,"Si","No")</f>
        <v>Si</v>
      </c>
      <c r="F33"/>
      <c r="G33" s="110">
        <f>+Hoja1!N69</f>
        <v>1</v>
      </c>
      <c r="H33"/>
      <c r="I33" s="223" t="s">
        <v>741</v>
      </c>
      <c r="J33"/>
      <c r="K33" s="112">
        <v>1</v>
      </c>
      <c r="L33" s="49"/>
      <c r="M33" s="130" t="s">
        <v>398</v>
      </c>
      <c r="N33" s="56"/>
      <c r="O33" s="167" t="s">
        <v>770</v>
      </c>
      <c r="P33" s="32"/>
    </row>
    <row r="34" spans="2:16" ht="15.75" x14ac:dyDescent="0.2">
      <c r="B34" s="30"/>
      <c r="C34" s="35"/>
      <c r="D34" s="35"/>
      <c r="E34" s="37"/>
      <c r="M34" s="38"/>
      <c r="N34" s="38"/>
      <c r="O34" s="38"/>
      <c r="P34" s="32"/>
    </row>
    <row r="35" spans="2:16" ht="15.75" x14ac:dyDescent="0.2">
      <c r="B35" s="30"/>
      <c r="C35" s="39"/>
      <c r="D35" s="35"/>
      <c r="E35" s="37"/>
      <c r="M35" s="38"/>
      <c r="N35" s="38"/>
      <c r="O35" s="38"/>
      <c r="P35" s="32"/>
    </row>
    <row r="36" spans="2:16" x14ac:dyDescent="0.2">
      <c r="B36" s="30"/>
      <c r="C36" s="40"/>
      <c r="P36" s="32"/>
    </row>
    <row r="37" spans="2:16" ht="13.5" thickBot="1" x14ac:dyDescent="0.25">
      <c r="B37" s="41"/>
      <c r="C37" s="42"/>
      <c r="D37" s="42"/>
      <c r="E37" s="42"/>
      <c r="F37" s="42"/>
      <c r="G37" s="42"/>
      <c r="H37" s="42"/>
      <c r="I37" s="42"/>
      <c r="J37" s="42"/>
      <c r="K37" s="42"/>
      <c r="L37" s="42"/>
      <c r="M37" s="42"/>
      <c r="N37" s="42"/>
      <c r="O37" s="42"/>
      <c r="P37" s="43"/>
    </row>
    <row r="38" spans="2:16" ht="13.5" thickTop="1" x14ac:dyDescent="0.2"/>
  </sheetData>
  <sheetProtection password="D72A" sheet="1" objects="1" scenarios="1" formatCells="0" formatColumns="0" formatRows="0"/>
  <mergeCells count="11">
    <mergeCell ref="F3:M4"/>
    <mergeCell ref="F5:M5"/>
    <mergeCell ref="E3:E4"/>
    <mergeCell ref="C20:D20"/>
    <mergeCell ref="I7:K7"/>
    <mergeCell ref="C21:D21"/>
    <mergeCell ref="C17:M17"/>
    <mergeCell ref="C19:D19"/>
    <mergeCell ref="F19:M19"/>
    <mergeCell ref="F20:M20"/>
    <mergeCell ref="F21:M21"/>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fRule type="cellIs" dxfId="23" priority="28" operator="between">
      <formula>0</formula>
      <formula>#REF!</formula>
    </cfRule>
  </conditionalFormatting>
  <conditionalFormatting sqref="K25">
    <cfRule type="cellIs" dxfId="22" priority="17" operator="between">
      <formula>0.76</formula>
      <formula>1</formula>
    </cfRule>
    <cfRule type="cellIs" dxfId="21" priority="18" operator="between">
      <formula>0.51</formula>
      <formula>0.75</formula>
    </cfRule>
    <cfRule type="cellIs" dxfId="20" priority="19" operator="between">
      <formula>0.26</formula>
      <formula>0.5</formula>
    </cfRule>
    <cfRule type="cellIs" dxfId="19" priority="20" operator="between">
      <formula>0</formula>
      <formula>#REF!</formula>
    </cfRule>
  </conditionalFormatting>
  <conditionalFormatting sqref="K27">
    <cfRule type="cellIs" dxfId="18" priority="13" operator="between">
      <formula>0.76</formula>
      <formula>1</formula>
    </cfRule>
    <cfRule type="cellIs" dxfId="17" priority="14" operator="between">
      <formula>0.51</formula>
      <formula>0.75</formula>
    </cfRule>
    <cfRule type="cellIs" dxfId="16" priority="15" operator="between">
      <formula>0.26</formula>
      <formula>0.5</formula>
    </cfRule>
    <cfRule type="cellIs" dxfId="15" priority="16" operator="between">
      <formula>0</formula>
      <formula>#REF!</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fRule type="cellIs" dxfId="11" priority="12" operator="between">
      <formula>0</formula>
      <formula>#REF!</formula>
    </cfRule>
  </conditionalFormatting>
  <conditionalFormatting sqref="K31">
    <cfRule type="cellIs" dxfId="10" priority="5" operator="between">
      <formula>0.76</formula>
      <formula>1</formula>
    </cfRule>
    <cfRule type="cellIs" dxfId="9" priority="6" operator="between">
      <formula>0.51</formula>
      <formula>0.75</formula>
    </cfRule>
    <cfRule type="cellIs" dxfId="8" priority="7" operator="between">
      <formula>0.26</formula>
      <formula>0.5</formula>
    </cfRule>
    <cfRule type="cellIs" dxfId="7" priority="8" operator="between">
      <formula>0</formula>
      <formula>#REF!</formula>
    </cfRule>
  </conditionalFormatting>
  <conditionalFormatting sqref="K33">
    <cfRule type="cellIs" dxfId="6" priority="1" operator="between">
      <formula>0.76</formula>
      <formula>1</formula>
    </cfRule>
    <cfRule type="cellIs" dxfId="5" priority="2" operator="between">
      <formula>0.51</formula>
      <formula>0.75</formula>
    </cfRule>
    <cfRule type="cellIs" dxfId="4" priority="3" operator="between">
      <formula>0.26</formula>
      <formula>0.5</formula>
    </cfRule>
    <cfRule type="cellIs" dxfId="3" priority="4" operator="between">
      <formula>0</formula>
      <formula>#REF!</formula>
    </cfRule>
  </conditionalFormatting>
  <conditionalFormatting sqref="M7">
    <cfRule type="cellIs" priority="21" operator="between">
      <formula>0.76</formula>
      <formula>1</formula>
    </cfRule>
    <cfRule type="cellIs" dxfId="2" priority="22" operator="between">
      <formula>0.51</formula>
      <formula>0.75</formula>
    </cfRule>
    <cfRule type="cellIs" dxfId="1" priority="23" operator="between">
      <formula>0.26</formula>
      <formula>0.5</formula>
    </cfRule>
    <cfRule type="cellIs" dxfId="0" priority="24" operator="between">
      <formula>0</formula>
      <formula>0.25</formula>
    </cfRule>
  </conditionalFormatting>
  <dataValidations count="4">
    <dataValidation allowBlank="1" showInputMessage="1" showErrorMessage="1" prompt="Celda formulada, información proveniente de la pestaña de deficiencias." sqref="E23" xr:uid="{00000000-0002-0000-0800-000000000000}"/>
    <dataValidation type="list" allowBlank="1" showInputMessage="1" showErrorMessage="1" sqref="N19:O19" xr:uid="{00000000-0002-0000-0800-000001000000}">
      <formula1>"Si,No"</formula1>
    </dataValidation>
    <dataValidation type="list" allowBlank="1" showInputMessage="1" showErrorMessage="1" sqref="N20:O20 E20:E21" xr:uid="{00000000-0002-0000-0800-000002000000}">
      <formula1>"Si, No"</formula1>
    </dataValidation>
    <dataValidation type="list" allowBlank="1" showInputMessage="1" showErrorMessage="1" sqref="E19" xr:uid="{00000000-0002-0000-0800-000003000000}">
      <formula1>"Si,No,En proceso"</formula1>
    </dataValidation>
  </dataValidations>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2"/>
  <sheetViews>
    <sheetView workbookViewId="0"/>
  </sheetViews>
  <sheetFormatPr baseColWidth="10" defaultColWidth="11.42578125" defaultRowHeight="12.75" x14ac:dyDescent="0.2"/>
  <cols>
    <col min="2" max="4" width="22.28515625" customWidth="1"/>
    <col min="5" max="5" width="34.5703125" customWidth="1"/>
    <col min="6" max="6" width="36.42578125" bestFit="1" customWidth="1"/>
    <col min="8" max="8" width="12.28515625" bestFit="1" customWidth="1"/>
    <col min="9" max="9" width="12.7109375" customWidth="1"/>
    <col min="13" max="14" width="17.5703125" customWidth="1"/>
  </cols>
  <sheetData>
    <row r="1" spans="1:19" ht="81.75" customHeight="1" x14ac:dyDescent="0.2">
      <c r="A1" s="123" t="s">
        <v>111</v>
      </c>
      <c r="B1" s="123" t="s">
        <v>278</v>
      </c>
      <c r="C1" s="124" t="s">
        <v>279</v>
      </c>
      <c r="D1" s="124" t="s">
        <v>280</v>
      </c>
      <c r="E1" s="124" t="s">
        <v>281</v>
      </c>
      <c r="F1" s="123" t="s">
        <v>124</v>
      </c>
      <c r="G1" s="125" t="s">
        <v>282</v>
      </c>
      <c r="H1" s="125" t="s">
        <v>283</v>
      </c>
      <c r="I1" s="125" t="s">
        <v>284</v>
      </c>
      <c r="J1" s="125" t="s">
        <v>80</v>
      </c>
      <c r="K1" s="125" t="s">
        <v>89</v>
      </c>
      <c r="L1" s="125" t="s">
        <v>285</v>
      </c>
      <c r="M1" s="74" t="s">
        <v>286</v>
      </c>
      <c r="N1" s="74"/>
    </row>
    <row r="2" spans="1:19" ht="12.75" customHeight="1" x14ac:dyDescent="0.2">
      <c r="A2" s="115" t="s">
        <v>287</v>
      </c>
      <c r="B2" s="115" t="str">
        <f>+LEFT(A2,1)</f>
        <v>1</v>
      </c>
      <c r="C2" s="115" t="e">
        <f>+MID(VLOOKUP(A2,#REF!,2,0),4,LEN(VLOOKUP(A2,#REF!,2,0))-4)</f>
        <v>#REF!</v>
      </c>
      <c r="D2" s="115" t="s">
        <v>288</v>
      </c>
      <c r="E2" s="115" t="e">
        <f>+VLOOKUP(A2,#REF!,3,0)</f>
        <v>#REF!</v>
      </c>
      <c r="F2" s="115" t="e">
        <f>+VLOOKUP(A2,#REF!,10,0)</f>
        <v>#REF!</v>
      </c>
      <c r="G2" s="115" t="e">
        <f>+VLOOKUP(A2,#REF!,13)</f>
        <v>#REF!</v>
      </c>
      <c r="H2" s="117" t="e">
        <f>+_xlfn.RANK.EQ(G2,$G$2:$G$82,1)</f>
        <v>#REF!</v>
      </c>
      <c r="I2" s="115" t="e">
        <f t="shared" ref="I2:I33" si="0">+IF(F2=$F$2,$P$4,IF(F2=$F$3,$P$2,$P$3))</f>
        <v>#REF!</v>
      </c>
      <c r="J2" s="115" t="s">
        <v>289</v>
      </c>
      <c r="K2" s="115" t="e">
        <f>+IF(ISBLANK(VLOOKUP(A2,#REF!,5,0)),"",VLOOKUP(A2,#REF!,5,0))</f>
        <v>#REF!</v>
      </c>
      <c r="L2" s="115" t="e">
        <f>+IF(ISBLANK(VLOOKUP(A2,#REF!,9,0)),"",VLOOKUP(A2,#REF!,9,0))</f>
        <v>#REF!</v>
      </c>
      <c r="M2" s="115" t="e">
        <f t="shared" ref="M2" si="1">+IF(OR(AND(K2=1,L2=1),AND(ISBLANK(K2),ISBLANK(L2)),K2="",L2=""),0,IF(OR(AND(K2=1,L2=2),AND(K2=1,L2=3)),0.25,IF(OR(AND(K2=2,L2=2),AND(K2=3,L2=1),AND(K2=3,L2=2),AND(K2=2,L2=1)),0.5,IF(AND(K2=2,L2=3),0.75,1))))</f>
        <v>#REF!</v>
      </c>
      <c r="N2" s="115" t="e">
        <f>+AVERAGEIF($D$2:$D$82,D2,$M$2:$M$82)</f>
        <v>#REF!</v>
      </c>
      <c r="O2" s="113" t="s">
        <v>27</v>
      </c>
      <c r="P2" s="114" t="s">
        <v>290</v>
      </c>
      <c r="Q2" s="114"/>
      <c r="R2" s="115"/>
      <c r="S2" s="115"/>
    </row>
    <row r="3" spans="1:19" ht="12.75" customHeight="1" x14ac:dyDescent="0.2">
      <c r="A3" s="115" t="s">
        <v>291</v>
      </c>
      <c r="B3" s="115" t="str">
        <f t="shared" ref="B3:B42" si="2">+LEFT(A3,1)</f>
        <v>1</v>
      </c>
      <c r="C3" s="115" t="e">
        <f>+MID(VLOOKUP(A3,#REF!,2,0),4,LEN(VLOOKUP(A3,#REF!,2,0))-4)</f>
        <v>#REF!</v>
      </c>
      <c r="D3" s="115" t="s">
        <v>288</v>
      </c>
      <c r="E3" s="115" t="e">
        <f>+VLOOKUP(A3,#REF!,3,0)</f>
        <v>#REF!</v>
      </c>
      <c r="F3" s="115" t="e">
        <f>+VLOOKUP(A3,#REF!,10,0)</f>
        <v>#REF!</v>
      </c>
      <c r="G3" s="115" t="e">
        <f>+VLOOKUP(A3,#REF!,13,0)</f>
        <v>#REF!</v>
      </c>
      <c r="H3" s="117" t="e">
        <f t="shared" ref="H3:H70" si="3">+_xlfn.RANK.EQ(G3,$G$2:$G$82,1)</f>
        <v>#REF!</v>
      </c>
      <c r="I3" s="115" t="e">
        <f t="shared" si="0"/>
        <v>#REF!</v>
      </c>
      <c r="J3" s="115" t="s">
        <v>289</v>
      </c>
      <c r="K3" s="115" t="e">
        <f>+IF(ISBLANK(VLOOKUP(A3,#REF!,5,0)),"",VLOOKUP(A3,#REF!,5,0))</f>
        <v>#REF!</v>
      </c>
      <c r="L3" s="115" t="e">
        <f>+IF(ISBLANK(VLOOKUP(A3,#REF!,9,0)),"",VLOOKUP(A3,#REF!,9,0))</f>
        <v>#REF!</v>
      </c>
      <c r="M3" s="115" t="e">
        <f>+IF(OR(AND(K3=1,L3=1),AND(ISBLANK(K3),ISBLANK(L3)),K3="",L3=""),0,IF(OR(AND(K3=1,L3=2),AND(K3=1,L3=3)),0.25,IF(OR(AND(K3=2,L3=2),AND(K3=3,L3=1),AND(K3=3,L3=2),AND(K3=2,L3=1)),0.5,IF(AND(K3=2,L3=3),0.75,1))))</f>
        <v>#REF!</v>
      </c>
      <c r="N3" s="115" t="e">
        <f t="shared" ref="N3:N70" si="4">+AVERAGEIF($D$2:$D$82,D3,$M$2:$M$82)</f>
        <v>#REF!</v>
      </c>
      <c r="O3" s="116" t="s">
        <v>30</v>
      </c>
      <c r="P3" s="114" t="s">
        <v>292</v>
      </c>
      <c r="Q3" s="114"/>
      <c r="R3" s="115" t="s">
        <v>293</v>
      </c>
      <c r="S3" s="115"/>
    </row>
    <row r="4" spans="1:19" ht="16.5" customHeight="1" x14ac:dyDescent="0.2">
      <c r="A4" s="115" t="s">
        <v>294</v>
      </c>
      <c r="B4" s="115" t="str">
        <f t="shared" si="2"/>
        <v>1</v>
      </c>
      <c r="C4" s="115" t="e">
        <f>+MID(VLOOKUP(A4,#REF!,2,0),4,LEN(VLOOKUP(A4,#REF!,2,0))-4)</f>
        <v>#REF!</v>
      </c>
      <c r="D4" s="115" t="s">
        <v>288</v>
      </c>
      <c r="E4" s="115" t="e">
        <f>+VLOOKUP(A4,#REF!,3,0)</f>
        <v>#REF!</v>
      </c>
      <c r="F4" s="115" t="e">
        <f>+VLOOKUP(A4,#REF!,10,0)</f>
        <v>#REF!</v>
      </c>
      <c r="G4" s="115" t="e">
        <f>+VLOOKUP(A4,#REF!,13,0)</f>
        <v>#REF!</v>
      </c>
      <c r="H4" s="117" t="e">
        <f t="shared" si="3"/>
        <v>#REF!</v>
      </c>
      <c r="I4" s="115" t="e">
        <f t="shared" si="0"/>
        <v>#REF!</v>
      </c>
      <c r="J4" s="115" t="s">
        <v>289</v>
      </c>
      <c r="K4" s="115" t="e">
        <f>+IF(ISBLANK(VLOOKUP(A4,#REF!,5,0)),"",VLOOKUP(A4,#REF!,5,0))</f>
        <v>#REF!</v>
      </c>
      <c r="L4" s="115" t="e">
        <f>+IF(ISBLANK(VLOOKUP(A4,#REF!,9,0)),"",VLOOKUP(A4,#REF!,9,0))</f>
        <v>#REF!</v>
      </c>
      <c r="M4" s="115" t="e">
        <f t="shared" ref="M4:M67" si="5">+IF(OR(AND(K4=1,L4=1),AND(ISBLANK(K4),ISBLANK(L4)),K4="",L4=""),0,IF(OR(AND(K4=1,L4=2),AND(K4=1,L4=3)),0.25,IF(OR(AND(K4=2,L4=2),AND(K4=3,L4=1),AND(K4=3,L4=2),AND(K4=2,L4=1)),0.5,IF(AND(K4=2,L4=3),0.75,1))))</f>
        <v>#REF!</v>
      </c>
      <c r="N4" s="115" t="e">
        <f t="shared" si="4"/>
        <v>#REF!</v>
      </c>
      <c r="O4" s="116" t="s">
        <v>33</v>
      </c>
      <c r="P4" s="114" t="s">
        <v>295</v>
      </c>
      <c r="Q4" s="114"/>
      <c r="R4" s="115"/>
      <c r="S4" s="115"/>
    </row>
    <row r="5" spans="1:19" x14ac:dyDescent="0.2">
      <c r="A5" s="115" t="s">
        <v>296</v>
      </c>
      <c r="B5" s="115" t="str">
        <f t="shared" si="2"/>
        <v>1</v>
      </c>
      <c r="C5" s="115" t="e">
        <f>+MID(VLOOKUP(A5,#REF!,2,0),4,LEN(VLOOKUP(A5,#REF!,2,0))-4)</f>
        <v>#REF!</v>
      </c>
      <c r="D5" s="115" t="s">
        <v>288</v>
      </c>
      <c r="E5" s="115" t="e">
        <f>+VLOOKUP(A5,#REF!,3,0)</f>
        <v>#REF!</v>
      </c>
      <c r="F5" s="115" t="e">
        <f>+VLOOKUP(A5,#REF!,10,0)</f>
        <v>#REF!</v>
      </c>
      <c r="G5" s="115" t="e">
        <f>+VLOOKUP(A5,#REF!,13,0)</f>
        <v>#REF!</v>
      </c>
      <c r="H5" s="117" t="e">
        <f t="shared" si="3"/>
        <v>#REF!</v>
      </c>
      <c r="I5" s="115" t="e">
        <f t="shared" si="0"/>
        <v>#REF!</v>
      </c>
      <c r="J5" s="115" t="s">
        <v>289</v>
      </c>
      <c r="K5" s="115" t="e">
        <f>+IF(ISBLANK(VLOOKUP(A5,#REF!,5,0)),"",VLOOKUP(A5,#REF!,5,0))</f>
        <v>#REF!</v>
      </c>
      <c r="L5" s="115" t="e">
        <f>+IF(ISBLANK(VLOOKUP(A5,#REF!,9,0)),"",VLOOKUP(A5,#REF!,9,0))</f>
        <v>#REF!</v>
      </c>
      <c r="M5" s="115" t="e">
        <f t="shared" si="5"/>
        <v>#REF!</v>
      </c>
      <c r="N5" s="115" t="e">
        <f t="shared" si="4"/>
        <v>#REF!</v>
      </c>
      <c r="O5" s="115"/>
      <c r="P5" s="115"/>
    </row>
    <row r="6" spans="1:19" x14ac:dyDescent="0.2">
      <c r="A6" s="115" t="s">
        <v>297</v>
      </c>
      <c r="B6" s="115" t="str">
        <f t="shared" si="2"/>
        <v>1</v>
      </c>
      <c r="C6" s="115" t="e">
        <f>+MID(VLOOKUP(A6,#REF!,2,0),4,LEN(VLOOKUP(A6,#REF!,2,0))-4)</f>
        <v>#REF!</v>
      </c>
      <c r="D6" s="115" t="s">
        <v>288</v>
      </c>
      <c r="E6" s="115" t="e">
        <f>+VLOOKUP(A6,#REF!,3,0)</f>
        <v>#REF!</v>
      </c>
      <c r="F6" s="115" t="e">
        <f>+VLOOKUP(A6,#REF!,10,0)</f>
        <v>#REF!</v>
      </c>
      <c r="G6" s="115" t="e">
        <f>+VLOOKUP(A6,#REF!,13,0)</f>
        <v>#REF!</v>
      </c>
      <c r="H6" s="117" t="e">
        <f t="shared" si="3"/>
        <v>#REF!</v>
      </c>
      <c r="I6" s="115" t="e">
        <f t="shared" si="0"/>
        <v>#REF!</v>
      </c>
      <c r="J6" s="115" t="s">
        <v>289</v>
      </c>
      <c r="K6" s="115" t="e">
        <f>+IF(ISBLANK(VLOOKUP(A6,#REF!,5,0)),"",VLOOKUP(A6,#REF!,5,0))</f>
        <v>#REF!</v>
      </c>
      <c r="L6" s="115" t="e">
        <f>+IF(ISBLANK(VLOOKUP(A6,#REF!,9,0)),"",VLOOKUP(A6,#REF!,9,0))</f>
        <v>#REF!</v>
      </c>
      <c r="M6" s="115" t="e">
        <f t="shared" si="5"/>
        <v>#REF!</v>
      </c>
      <c r="N6" s="115" t="e">
        <f t="shared" si="4"/>
        <v>#REF!</v>
      </c>
      <c r="O6" s="115"/>
      <c r="P6" s="115"/>
    </row>
    <row r="7" spans="1:19" x14ac:dyDescent="0.2">
      <c r="A7" s="115" t="s">
        <v>298</v>
      </c>
      <c r="B7" s="115" t="str">
        <f t="shared" si="2"/>
        <v>2</v>
      </c>
      <c r="C7" s="115" t="e">
        <f>+MID(VLOOKUP(A7,#REF!,2,0),4,LEN(VLOOKUP(A7,#REF!,2,0))-4)</f>
        <v>#REF!</v>
      </c>
      <c r="D7" s="115" t="s">
        <v>288</v>
      </c>
      <c r="E7" s="115" t="e">
        <f>+VLOOKUP(A7,#REF!,3,0)</f>
        <v>#REF!</v>
      </c>
      <c r="F7" s="115" t="e">
        <f>+VLOOKUP(A7,#REF!,10,0)</f>
        <v>#REF!</v>
      </c>
      <c r="G7" s="115" t="e">
        <f>+VLOOKUP(A7,#REF!,13,0)</f>
        <v>#REF!</v>
      </c>
      <c r="H7" s="117" t="e">
        <f t="shared" si="3"/>
        <v>#REF!</v>
      </c>
      <c r="I7" s="115" t="e">
        <f t="shared" si="0"/>
        <v>#REF!</v>
      </c>
      <c r="J7" s="115" t="s">
        <v>299</v>
      </c>
      <c r="K7" s="115" t="e">
        <f>+IF(ISBLANK(VLOOKUP(A7,#REF!,5,0)),"",VLOOKUP(A7,#REF!,5,0))</f>
        <v>#REF!</v>
      </c>
      <c r="L7" s="115" t="e">
        <f>+IF(ISBLANK(VLOOKUP(A7,#REF!,9,0)),"",VLOOKUP(A7,#REF!,9,0))</f>
        <v>#REF!</v>
      </c>
      <c r="M7" s="115" t="e">
        <f t="shared" si="5"/>
        <v>#REF!</v>
      </c>
      <c r="N7" s="115" t="e">
        <f t="shared" si="4"/>
        <v>#REF!</v>
      </c>
      <c r="O7" s="115"/>
      <c r="P7" s="115"/>
    </row>
    <row r="8" spans="1:19" x14ac:dyDescent="0.2">
      <c r="A8" s="115" t="s">
        <v>300</v>
      </c>
      <c r="B8" s="115" t="str">
        <f t="shared" si="2"/>
        <v>2</v>
      </c>
      <c r="C8" s="115" t="e">
        <f>+MID(VLOOKUP(A8,#REF!,2,0),4,LEN(VLOOKUP(A8,#REF!,2,0))-4)</f>
        <v>#REF!</v>
      </c>
      <c r="D8" s="115" t="s">
        <v>288</v>
      </c>
      <c r="E8" s="115" t="e">
        <f>+VLOOKUP(A8,#REF!,3,0)</f>
        <v>#REF!</v>
      </c>
      <c r="F8" s="115" t="e">
        <f>+VLOOKUP(A8,#REF!,10,0)</f>
        <v>#REF!</v>
      </c>
      <c r="G8" s="115" t="e">
        <f>+VLOOKUP(A8,#REF!,13,0)</f>
        <v>#REF!</v>
      </c>
      <c r="H8" s="117" t="e">
        <f t="shared" si="3"/>
        <v>#REF!</v>
      </c>
      <c r="I8" s="115" t="e">
        <f t="shared" si="0"/>
        <v>#REF!</v>
      </c>
      <c r="J8" s="115" t="s">
        <v>299</v>
      </c>
      <c r="K8" s="115" t="e">
        <f>+IF(ISBLANK(VLOOKUP(A8,#REF!,5,0)),"",VLOOKUP(A8,#REF!,5,0))</f>
        <v>#REF!</v>
      </c>
      <c r="L8" s="115" t="e">
        <f>+IF(ISBLANK(VLOOKUP(A8,#REF!,9,0)),"",VLOOKUP(A8,#REF!,9,0))</f>
        <v>#REF!</v>
      </c>
      <c r="M8" s="115" t="e">
        <f t="shared" si="5"/>
        <v>#REF!</v>
      </c>
      <c r="N8" s="115" t="e">
        <f t="shared" si="4"/>
        <v>#REF!</v>
      </c>
      <c r="O8" s="115"/>
      <c r="P8" s="115"/>
    </row>
    <row r="9" spans="1:19" x14ac:dyDescent="0.2">
      <c r="A9" s="115" t="s">
        <v>301</v>
      </c>
      <c r="B9" s="115" t="str">
        <f t="shared" si="2"/>
        <v>2</v>
      </c>
      <c r="C9" s="115" t="e">
        <f>+MID(VLOOKUP(A9,#REF!,2,0),4,LEN(VLOOKUP(A9,#REF!,2,0))-4)</f>
        <v>#REF!</v>
      </c>
      <c r="D9" s="115" t="s">
        <v>288</v>
      </c>
      <c r="E9" s="115" t="e">
        <f>+VLOOKUP(A9,#REF!,3,0)</f>
        <v>#REF!</v>
      </c>
      <c r="F9" s="115" t="e">
        <f>+VLOOKUP(A9,#REF!,10,0)</f>
        <v>#REF!</v>
      </c>
      <c r="G9" s="115" t="e">
        <f>+VLOOKUP(A9,#REF!,13,0)</f>
        <v>#REF!</v>
      </c>
      <c r="H9" s="117" t="e">
        <f t="shared" si="3"/>
        <v>#REF!</v>
      </c>
      <c r="I9" s="115" t="e">
        <f t="shared" si="0"/>
        <v>#REF!</v>
      </c>
      <c r="J9" s="115" t="s">
        <v>299</v>
      </c>
      <c r="K9" s="115" t="e">
        <f>+IF(ISBLANK(VLOOKUP(A9,#REF!,5,0)),"",VLOOKUP(A9,#REF!,5,0))</f>
        <v>#REF!</v>
      </c>
      <c r="L9" s="115" t="e">
        <f>+IF(ISBLANK(VLOOKUP(A9,#REF!,9,0)),"",VLOOKUP(A9,#REF!,9,0))</f>
        <v>#REF!</v>
      </c>
      <c r="M9" s="115" t="e">
        <f t="shared" si="5"/>
        <v>#REF!</v>
      </c>
      <c r="N9" s="115" t="e">
        <f t="shared" si="4"/>
        <v>#REF!</v>
      </c>
      <c r="O9" s="115"/>
      <c r="P9" s="115"/>
    </row>
    <row r="10" spans="1:19" x14ac:dyDescent="0.2">
      <c r="A10" s="115" t="s">
        <v>302</v>
      </c>
      <c r="B10" s="115" t="str">
        <f t="shared" si="2"/>
        <v>3</v>
      </c>
      <c r="C10" s="115" t="e">
        <f>+MID(VLOOKUP(A10,#REF!,2,0),4,LEN(VLOOKUP(A10,#REF!,2,0))-4)</f>
        <v>#REF!</v>
      </c>
      <c r="D10" s="115" t="s">
        <v>288</v>
      </c>
      <c r="E10" s="115" t="e">
        <f>+VLOOKUP(A10,#REF!,3,0)</f>
        <v>#REF!</v>
      </c>
      <c r="F10" s="115" t="e">
        <f>+VLOOKUP(A10,#REF!,10,0)</f>
        <v>#REF!</v>
      </c>
      <c r="G10" s="115" t="e">
        <f>+VLOOKUP(A10,#REF!,13,0)</f>
        <v>#REF!</v>
      </c>
      <c r="H10" s="117" t="e">
        <f t="shared" si="3"/>
        <v>#REF!</v>
      </c>
      <c r="I10" s="115" t="e">
        <f t="shared" si="0"/>
        <v>#REF!</v>
      </c>
      <c r="J10" s="115" t="s">
        <v>303</v>
      </c>
      <c r="K10" s="115" t="e">
        <f>+IF(ISBLANK(VLOOKUP(A10,#REF!,5,0)),"",VLOOKUP(A10,#REF!,5,0))</f>
        <v>#REF!</v>
      </c>
      <c r="L10" s="115" t="e">
        <f>+IF(ISBLANK(VLOOKUP(A10,#REF!,9,0)),"",VLOOKUP(A10,#REF!,9,0))</f>
        <v>#REF!</v>
      </c>
      <c r="M10" s="115" t="e">
        <f t="shared" si="5"/>
        <v>#REF!</v>
      </c>
      <c r="N10" s="115" t="e">
        <f t="shared" si="4"/>
        <v>#REF!</v>
      </c>
      <c r="O10" s="115"/>
      <c r="P10" s="115"/>
    </row>
    <row r="11" spans="1:19" x14ac:dyDescent="0.2">
      <c r="A11" s="115" t="s">
        <v>304</v>
      </c>
      <c r="B11" s="115" t="str">
        <f t="shared" si="2"/>
        <v>3</v>
      </c>
      <c r="C11" s="115" t="e">
        <f>+MID(VLOOKUP(A11,#REF!,2,0),4,LEN(VLOOKUP(A11,#REF!,2,0))-4)</f>
        <v>#REF!</v>
      </c>
      <c r="D11" s="115" t="s">
        <v>288</v>
      </c>
      <c r="E11" s="115" t="e">
        <f>+VLOOKUP(A11,#REF!,3,0)</f>
        <v>#REF!</v>
      </c>
      <c r="F11" s="115" t="e">
        <f>+VLOOKUP(A11,#REF!,10,0)</f>
        <v>#REF!</v>
      </c>
      <c r="G11" s="115" t="e">
        <f>+VLOOKUP(A11,#REF!,13,0)</f>
        <v>#REF!</v>
      </c>
      <c r="H11" s="117" t="e">
        <f t="shared" si="3"/>
        <v>#REF!</v>
      </c>
      <c r="I11" s="115" t="e">
        <f t="shared" si="0"/>
        <v>#REF!</v>
      </c>
      <c r="J11" s="115" t="s">
        <v>303</v>
      </c>
      <c r="K11" s="115" t="e">
        <f>+IF(ISBLANK(VLOOKUP(A11,#REF!,5,0)),"",VLOOKUP(A11,#REF!,5,0))</f>
        <v>#REF!</v>
      </c>
      <c r="L11" s="115" t="e">
        <f>+IF(ISBLANK(VLOOKUP(A11,#REF!,9,0)),"",VLOOKUP(A11,#REF!,9,0))</f>
        <v>#REF!</v>
      </c>
      <c r="M11" s="115" t="e">
        <f t="shared" si="5"/>
        <v>#REF!</v>
      </c>
      <c r="N11" s="115" t="e">
        <f t="shared" si="4"/>
        <v>#REF!</v>
      </c>
      <c r="O11" s="115"/>
      <c r="P11" s="115"/>
    </row>
    <row r="12" spans="1:19" x14ac:dyDescent="0.2">
      <c r="A12" s="115" t="s">
        <v>305</v>
      </c>
      <c r="B12" s="115" t="str">
        <f t="shared" si="2"/>
        <v>3</v>
      </c>
      <c r="C12" s="115" t="e">
        <f>+MID(VLOOKUP(A12,#REF!,2,0),4,LEN(VLOOKUP(A12,#REF!,2,0))-4)</f>
        <v>#REF!</v>
      </c>
      <c r="D12" s="115" t="s">
        <v>288</v>
      </c>
      <c r="E12" s="115" t="e">
        <f>+VLOOKUP(A12,#REF!,3,0)</f>
        <v>#REF!</v>
      </c>
      <c r="F12" s="115" t="e">
        <f>+VLOOKUP(A12,#REF!,10,0)</f>
        <v>#REF!</v>
      </c>
      <c r="G12" s="115" t="e">
        <f>+VLOOKUP(A12,#REF!,13,0)</f>
        <v>#REF!</v>
      </c>
      <c r="H12" s="117" t="e">
        <f t="shared" si="3"/>
        <v>#REF!</v>
      </c>
      <c r="I12" s="115" t="e">
        <f t="shared" si="0"/>
        <v>#REF!</v>
      </c>
      <c r="J12" s="115" t="s">
        <v>303</v>
      </c>
      <c r="K12" s="115" t="e">
        <f>+IF(ISBLANK(VLOOKUP(A12,#REF!,5,0)),"",VLOOKUP(A12,#REF!,5,0))</f>
        <v>#REF!</v>
      </c>
      <c r="L12" s="115" t="e">
        <f>+IF(ISBLANK(VLOOKUP(A12,#REF!,9,0)),"",VLOOKUP(A12,#REF!,9,0))</f>
        <v>#REF!</v>
      </c>
      <c r="M12" s="115" t="e">
        <f t="shared" si="5"/>
        <v>#REF!</v>
      </c>
      <c r="N12" s="115" t="e">
        <f t="shared" si="4"/>
        <v>#REF!</v>
      </c>
      <c r="O12" s="115"/>
      <c r="P12" s="115"/>
    </row>
    <row r="13" spans="1:19" x14ac:dyDescent="0.2">
      <c r="A13" s="115" t="s">
        <v>306</v>
      </c>
      <c r="B13" s="115" t="str">
        <f t="shared" si="2"/>
        <v>4</v>
      </c>
      <c r="C13" s="115" t="e">
        <f>+MID(VLOOKUP(A13,#REF!,2,0),4,LEN(VLOOKUP(A13,#REF!,2,0))-4)</f>
        <v>#REF!</v>
      </c>
      <c r="D13" s="115" t="s">
        <v>288</v>
      </c>
      <c r="E13" s="115" t="e">
        <f>+VLOOKUP(A13,#REF!,3,0)</f>
        <v>#REF!</v>
      </c>
      <c r="F13" s="115" t="e">
        <f>+VLOOKUP(A13,#REF!,10,0)</f>
        <v>#REF!</v>
      </c>
      <c r="G13" s="115" t="e">
        <f>+VLOOKUP(A13,#REF!,13,0)</f>
        <v>#REF!</v>
      </c>
      <c r="H13" s="117" t="e">
        <f t="shared" si="3"/>
        <v>#REF!</v>
      </c>
      <c r="I13" s="115" t="e">
        <f t="shared" si="0"/>
        <v>#REF!</v>
      </c>
      <c r="J13" s="115" t="s">
        <v>307</v>
      </c>
      <c r="K13" s="115" t="e">
        <f>+IF(ISBLANK(VLOOKUP(A13,#REF!,5,0)),"",VLOOKUP(A13,#REF!,5,0))</f>
        <v>#REF!</v>
      </c>
      <c r="L13" s="115" t="e">
        <f>+IF(ISBLANK(VLOOKUP(A13,#REF!,9,0)),"",VLOOKUP(A13,#REF!,9,0))</f>
        <v>#REF!</v>
      </c>
      <c r="M13" s="115" t="e">
        <f t="shared" si="5"/>
        <v>#REF!</v>
      </c>
      <c r="N13" s="115" t="e">
        <f t="shared" si="4"/>
        <v>#REF!</v>
      </c>
      <c r="O13" s="115"/>
      <c r="P13" s="115"/>
    </row>
    <row r="14" spans="1:19" x14ac:dyDescent="0.2">
      <c r="A14" s="115" t="s">
        <v>308</v>
      </c>
      <c r="B14" s="115" t="str">
        <f t="shared" si="2"/>
        <v>4</v>
      </c>
      <c r="C14" s="115" t="e">
        <f>+MID(VLOOKUP(A14,#REF!,2,0),4,LEN(VLOOKUP(A14,#REF!,2,0))-4)</f>
        <v>#REF!</v>
      </c>
      <c r="D14" s="115" t="s">
        <v>288</v>
      </c>
      <c r="E14" s="115" t="e">
        <f>+VLOOKUP(A14,#REF!,3,0)</f>
        <v>#REF!</v>
      </c>
      <c r="F14" s="115" t="e">
        <f>+VLOOKUP(A14,#REF!,10,0)</f>
        <v>#REF!</v>
      </c>
      <c r="G14" s="115" t="e">
        <f>+VLOOKUP(A14,#REF!,13,0)</f>
        <v>#REF!</v>
      </c>
      <c r="H14" s="117" t="e">
        <f t="shared" si="3"/>
        <v>#REF!</v>
      </c>
      <c r="I14" s="115" t="e">
        <f t="shared" si="0"/>
        <v>#REF!</v>
      </c>
      <c r="J14" s="115" t="s">
        <v>307</v>
      </c>
      <c r="K14" s="115" t="e">
        <f>+IF(ISBLANK(VLOOKUP(A14,#REF!,5,0)),"",VLOOKUP(A14,#REF!,5,0))</f>
        <v>#REF!</v>
      </c>
      <c r="L14" s="115" t="e">
        <f>+IF(ISBLANK(VLOOKUP(A14,#REF!,9,0)),"",VLOOKUP(A14,#REF!,9,0))</f>
        <v>#REF!</v>
      </c>
      <c r="M14" s="115" t="e">
        <f t="shared" si="5"/>
        <v>#REF!</v>
      </c>
      <c r="N14" s="115" t="e">
        <f t="shared" si="4"/>
        <v>#REF!</v>
      </c>
      <c r="O14" s="115"/>
      <c r="P14" s="115"/>
    </row>
    <row r="15" spans="1:19" x14ac:dyDescent="0.2">
      <c r="A15" s="115" t="s">
        <v>309</v>
      </c>
      <c r="B15" s="115" t="str">
        <f t="shared" si="2"/>
        <v>4</v>
      </c>
      <c r="C15" s="115" t="e">
        <f>+MID(VLOOKUP(A15,#REF!,2,0),4,LEN(VLOOKUP(A15,#REF!,2,0))-4)</f>
        <v>#REF!</v>
      </c>
      <c r="D15" s="115" t="s">
        <v>288</v>
      </c>
      <c r="E15" s="115" t="e">
        <f>+VLOOKUP(A15,#REF!,3,0)</f>
        <v>#REF!</v>
      </c>
      <c r="F15" s="115" t="e">
        <f>+VLOOKUP(A15,#REF!,10,0)</f>
        <v>#REF!</v>
      </c>
      <c r="G15" s="115" t="e">
        <f>+VLOOKUP(A15,#REF!,13,0)</f>
        <v>#REF!</v>
      </c>
      <c r="H15" s="117" t="e">
        <f t="shared" si="3"/>
        <v>#REF!</v>
      </c>
      <c r="I15" s="115" t="e">
        <f t="shared" si="0"/>
        <v>#REF!</v>
      </c>
      <c r="J15" s="115" t="s">
        <v>307</v>
      </c>
      <c r="K15" s="115" t="e">
        <f>+IF(ISBLANK(VLOOKUP(A15,#REF!,5,0)),"",VLOOKUP(A15,#REF!,5,0))</f>
        <v>#REF!</v>
      </c>
      <c r="L15" s="115" t="e">
        <f>+IF(ISBLANK(VLOOKUP(A15,#REF!,9,0)),"",VLOOKUP(A15,#REF!,9,0))</f>
        <v>#REF!</v>
      </c>
      <c r="M15" s="115" t="e">
        <f t="shared" si="5"/>
        <v>#REF!</v>
      </c>
      <c r="N15" s="115" t="e">
        <f t="shared" si="4"/>
        <v>#REF!</v>
      </c>
      <c r="O15" s="115"/>
      <c r="P15" s="115"/>
    </row>
    <row r="16" spans="1:19" x14ac:dyDescent="0.2">
      <c r="A16" s="115" t="s">
        <v>310</v>
      </c>
      <c r="B16" s="115" t="str">
        <f t="shared" si="2"/>
        <v>4</v>
      </c>
      <c r="C16" s="115" t="e">
        <f>+MID(VLOOKUP(A16,#REF!,2,0),4,LEN(VLOOKUP(A16,#REF!,2,0))-4)</f>
        <v>#REF!</v>
      </c>
      <c r="D16" s="115" t="s">
        <v>288</v>
      </c>
      <c r="E16" s="115" t="e">
        <f>+VLOOKUP(A16,#REF!,3,0)</f>
        <v>#REF!</v>
      </c>
      <c r="F16" s="115" t="e">
        <f>+VLOOKUP(A16,#REF!,10,0)</f>
        <v>#REF!</v>
      </c>
      <c r="G16" s="115" t="e">
        <f>+VLOOKUP(A16,#REF!,13,0)</f>
        <v>#REF!</v>
      </c>
      <c r="H16" s="117" t="e">
        <f t="shared" si="3"/>
        <v>#REF!</v>
      </c>
      <c r="I16" s="115" t="e">
        <f t="shared" si="0"/>
        <v>#REF!</v>
      </c>
      <c r="J16" s="115" t="s">
        <v>307</v>
      </c>
      <c r="K16" s="115" t="e">
        <f>+IF(ISBLANK(VLOOKUP(A16,#REF!,5,0)),"",VLOOKUP(A16,#REF!,5,0))</f>
        <v>#REF!</v>
      </c>
      <c r="L16" s="115" t="e">
        <f>+IF(ISBLANK(VLOOKUP(A16,#REF!,9,0)),"",VLOOKUP(A16,#REF!,9,0))</f>
        <v>#REF!</v>
      </c>
      <c r="M16" s="115" t="e">
        <f t="shared" si="5"/>
        <v>#REF!</v>
      </c>
      <c r="N16" s="115" t="e">
        <f t="shared" si="4"/>
        <v>#REF!</v>
      </c>
      <c r="O16" s="115"/>
      <c r="P16" s="115"/>
    </row>
    <row r="17" spans="1:16" x14ac:dyDescent="0.2">
      <c r="A17" s="115" t="s">
        <v>311</v>
      </c>
      <c r="B17" s="115" t="str">
        <f t="shared" si="2"/>
        <v>4</v>
      </c>
      <c r="C17" s="115" t="e">
        <f>+MID(VLOOKUP(A17,#REF!,2,0),4,LEN(VLOOKUP(A17,#REF!,2,0))-4)</f>
        <v>#REF!</v>
      </c>
      <c r="D17" s="115" t="s">
        <v>288</v>
      </c>
      <c r="E17" s="115" t="e">
        <f>+VLOOKUP(A17,#REF!,3,0)</f>
        <v>#REF!</v>
      </c>
      <c r="F17" s="115" t="e">
        <f>+VLOOKUP(A17,#REF!,10,0)</f>
        <v>#REF!</v>
      </c>
      <c r="G17" s="115" t="e">
        <f>+VLOOKUP(A17,#REF!,13,0)</f>
        <v>#REF!</v>
      </c>
      <c r="H17" s="117" t="e">
        <f t="shared" si="3"/>
        <v>#REF!</v>
      </c>
      <c r="I17" s="115" t="e">
        <f t="shared" si="0"/>
        <v>#REF!</v>
      </c>
      <c r="J17" s="115" t="s">
        <v>307</v>
      </c>
      <c r="K17" s="115" t="e">
        <f>+IF(ISBLANK(VLOOKUP(A17,#REF!,5,0)),"",VLOOKUP(A17,#REF!,5,0))</f>
        <v>#REF!</v>
      </c>
      <c r="L17" s="115" t="e">
        <f>+IF(ISBLANK(VLOOKUP(A17,#REF!,9,0)),"",VLOOKUP(A17,#REF!,9,0))</f>
        <v>#REF!</v>
      </c>
      <c r="M17" s="115" t="e">
        <f t="shared" si="5"/>
        <v>#REF!</v>
      </c>
      <c r="N17" s="115" t="e">
        <f t="shared" si="4"/>
        <v>#REF!</v>
      </c>
      <c r="O17" s="115"/>
      <c r="P17" s="115"/>
    </row>
    <row r="18" spans="1:16" x14ac:dyDescent="0.2">
      <c r="A18" s="115" t="s">
        <v>312</v>
      </c>
      <c r="B18" s="115" t="str">
        <f t="shared" si="2"/>
        <v>4</v>
      </c>
      <c r="C18" s="115" t="e">
        <f>+MID(VLOOKUP(A18,#REF!,2,0),4,LEN(VLOOKUP(A18,#REF!,2,0))-4)</f>
        <v>#REF!</v>
      </c>
      <c r="D18" s="115" t="s">
        <v>288</v>
      </c>
      <c r="E18" s="115" t="e">
        <f>+VLOOKUP(A18,#REF!,3,0)</f>
        <v>#REF!</v>
      </c>
      <c r="F18" s="115" t="e">
        <f>+VLOOKUP(A18,#REF!,10,0)</f>
        <v>#REF!</v>
      </c>
      <c r="G18" s="115" t="e">
        <f>+VLOOKUP(A18,#REF!,13,0)</f>
        <v>#REF!</v>
      </c>
      <c r="H18" s="117" t="e">
        <f t="shared" si="3"/>
        <v>#REF!</v>
      </c>
      <c r="I18" s="115" t="e">
        <f t="shared" si="0"/>
        <v>#REF!</v>
      </c>
      <c r="J18" s="115" t="s">
        <v>307</v>
      </c>
      <c r="K18" s="115" t="e">
        <f>+IF(ISBLANK(VLOOKUP(A18,#REF!,5,0)),"",VLOOKUP(A18,#REF!,5,0))</f>
        <v>#REF!</v>
      </c>
      <c r="L18" s="115" t="e">
        <f>+IF(ISBLANK(VLOOKUP(A18,#REF!,9,0)),"",VLOOKUP(A18,#REF!,9,0))</f>
        <v>#REF!</v>
      </c>
      <c r="M18" s="115" t="e">
        <f t="shared" si="5"/>
        <v>#REF!</v>
      </c>
      <c r="N18" s="115" t="e">
        <f t="shared" si="4"/>
        <v>#REF!</v>
      </c>
      <c r="O18" s="115"/>
      <c r="P18" s="115"/>
    </row>
    <row r="19" spans="1:16" x14ac:dyDescent="0.2">
      <c r="A19" s="115" t="s">
        <v>313</v>
      </c>
      <c r="B19" s="115" t="str">
        <f t="shared" si="2"/>
        <v>4</v>
      </c>
      <c r="C19" s="115" t="e">
        <f>+MID(VLOOKUP(A19,#REF!,2,0),4,LEN(VLOOKUP(A19,#REF!,2,0))-4)</f>
        <v>#REF!</v>
      </c>
      <c r="D19" s="115" t="s">
        <v>288</v>
      </c>
      <c r="E19" s="115" t="e">
        <f>+VLOOKUP(A19,#REF!,3,0)</f>
        <v>#REF!</v>
      </c>
      <c r="F19" s="115" t="e">
        <f>+VLOOKUP(A19,#REF!,10,0)</f>
        <v>#REF!</v>
      </c>
      <c r="G19" s="115" t="e">
        <f>+VLOOKUP(A19,#REF!,13,0)</f>
        <v>#REF!</v>
      </c>
      <c r="H19" s="117" t="e">
        <f t="shared" ref="H19" si="6">+_xlfn.RANK.EQ(G19,$G$2:$G$82,1)</f>
        <v>#REF!</v>
      </c>
      <c r="I19" s="115" t="e">
        <f t="shared" si="0"/>
        <v>#REF!</v>
      </c>
      <c r="J19" s="115" t="s">
        <v>307</v>
      </c>
      <c r="K19" s="115" t="e">
        <f>+IF(ISBLANK(VLOOKUP(A19,#REF!,5,0)),"",VLOOKUP(A19,#REF!,5,0))</f>
        <v>#REF!</v>
      </c>
      <c r="L19" s="115" t="e">
        <f>+IF(ISBLANK(VLOOKUP(A19,#REF!,9,0)),"",VLOOKUP(A19,#REF!,9,0))</f>
        <v>#REF!</v>
      </c>
      <c r="M19" s="115" t="e">
        <f t="shared" si="5"/>
        <v>#REF!</v>
      </c>
      <c r="N19" s="115" t="e">
        <f t="shared" ref="N19" si="7">+AVERAGEIF($D$2:$D$82,D19,$M$2:$M$82)</f>
        <v>#REF!</v>
      </c>
      <c r="O19" s="115"/>
      <c r="P19" s="115"/>
    </row>
    <row r="20" spans="1:16" x14ac:dyDescent="0.2">
      <c r="A20" s="115" t="s">
        <v>314</v>
      </c>
      <c r="B20" s="115" t="str">
        <f t="shared" si="2"/>
        <v>5</v>
      </c>
      <c r="C20" s="115" t="e">
        <f>+MID(VLOOKUP(A20,#REF!,2,0),4,LEN(VLOOKUP(A20,#REF!,2,0))-4)</f>
        <v>#REF!</v>
      </c>
      <c r="D20" s="115" t="s">
        <v>288</v>
      </c>
      <c r="E20" s="115" t="e">
        <f>+VLOOKUP(A20,#REF!,3,0)</f>
        <v>#REF!</v>
      </c>
      <c r="F20" s="115" t="e">
        <f>+VLOOKUP(A20,#REF!,10,0)</f>
        <v>#REF!</v>
      </c>
      <c r="G20" s="115" t="e">
        <f>+VLOOKUP(A20,#REF!,13,0)</f>
        <v>#REF!</v>
      </c>
      <c r="H20" s="117" t="e">
        <f t="shared" si="3"/>
        <v>#REF!</v>
      </c>
      <c r="I20" s="115" t="e">
        <f t="shared" si="0"/>
        <v>#REF!</v>
      </c>
      <c r="J20" s="115" t="s">
        <v>315</v>
      </c>
      <c r="K20" s="115" t="e">
        <f>+IF(ISBLANK(VLOOKUP(A20,#REF!,5,0)),"",VLOOKUP(A20,#REF!,5,0))</f>
        <v>#REF!</v>
      </c>
      <c r="L20" s="115" t="e">
        <f>+IF(ISBLANK(VLOOKUP(A20,#REF!,9,0)),"",VLOOKUP(A20,#REF!,9,0))</f>
        <v>#REF!</v>
      </c>
      <c r="M20" s="115" t="e">
        <f t="shared" si="5"/>
        <v>#REF!</v>
      </c>
      <c r="N20" s="115" t="e">
        <f t="shared" si="4"/>
        <v>#REF!</v>
      </c>
      <c r="O20" s="115"/>
      <c r="P20" s="115"/>
    </row>
    <row r="21" spans="1:16" x14ac:dyDescent="0.2">
      <c r="A21" s="115" t="s">
        <v>316</v>
      </c>
      <c r="B21" s="115" t="str">
        <f t="shared" si="2"/>
        <v>5</v>
      </c>
      <c r="C21" s="115" t="e">
        <f>+MID(VLOOKUP(A21,#REF!,2,0),4,LEN(VLOOKUP(A21,#REF!,2,0))-4)</f>
        <v>#REF!</v>
      </c>
      <c r="D21" s="115" t="s">
        <v>288</v>
      </c>
      <c r="E21" s="115" t="e">
        <f>+VLOOKUP(A21,#REF!,3,0)</f>
        <v>#REF!</v>
      </c>
      <c r="F21" s="115" t="e">
        <f>+VLOOKUP(A21,#REF!,10,0)</f>
        <v>#REF!</v>
      </c>
      <c r="G21" s="115" t="e">
        <f>+VLOOKUP(A21,#REF!,13,0)</f>
        <v>#REF!</v>
      </c>
      <c r="H21" s="117" t="e">
        <f t="shared" si="3"/>
        <v>#REF!</v>
      </c>
      <c r="I21" s="115" t="e">
        <f t="shared" si="0"/>
        <v>#REF!</v>
      </c>
      <c r="J21" s="115" t="s">
        <v>315</v>
      </c>
      <c r="K21" s="115" t="e">
        <f>+IF(ISBLANK(VLOOKUP(A21,#REF!,5,0)),"",VLOOKUP(A21,#REF!,5,0))</f>
        <v>#REF!</v>
      </c>
      <c r="L21" s="115" t="e">
        <f>+IF(ISBLANK(VLOOKUP(A21,#REF!,9,0)),"",VLOOKUP(A21,#REF!,9,0))</f>
        <v>#REF!</v>
      </c>
      <c r="M21" s="115" t="e">
        <f t="shared" si="5"/>
        <v>#REF!</v>
      </c>
      <c r="N21" s="115" t="e">
        <f t="shared" si="4"/>
        <v>#REF!</v>
      </c>
      <c r="O21" s="115"/>
      <c r="P21" s="115"/>
    </row>
    <row r="22" spans="1:16" x14ac:dyDescent="0.2">
      <c r="A22" s="115" t="s">
        <v>317</v>
      </c>
      <c r="B22" s="115" t="str">
        <f t="shared" si="2"/>
        <v>5</v>
      </c>
      <c r="C22" s="115" t="e">
        <f>+MID(VLOOKUP(A22,#REF!,2,0),4,LEN(VLOOKUP(A22,#REF!,2,0))-4)</f>
        <v>#REF!</v>
      </c>
      <c r="D22" s="115" t="s">
        <v>288</v>
      </c>
      <c r="E22" s="115" t="e">
        <f>+VLOOKUP(A22,#REF!,3,0)</f>
        <v>#REF!</v>
      </c>
      <c r="F22" s="115" t="e">
        <f>+VLOOKUP(A22,#REF!,10,0)</f>
        <v>#REF!</v>
      </c>
      <c r="G22" s="115" t="e">
        <f>+VLOOKUP(A22,#REF!,13,0)</f>
        <v>#REF!</v>
      </c>
      <c r="H22" s="117" t="e">
        <f t="shared" si="3"/>
        <v>#REF!</v>
      </c>
      <c r="I22" s="115" t="e">
        <f t="shared" si="0"/>
        <v>#REF!</v>
      </c>
      <c r="J22" s="115" t="s">
        <v>315</v>
      </c>
      <c r="K22" s="115" t="e">
        <f>+IF(ISBLANK(VLOOKUP(A22,#REF!,5,0)),"",VLOOKUP(A22,#REF!,5,0))</f>
        <v>#REF!</v>
      </c>
      <c r="L22" s="115" t="e">
        <f>+IF(ISBLANK(VLOOKUP(A22,#REF!,9,0)),"",VLOOKUP(A22,#REF!,9,0))</f>
        <v>#REF!</v>
      </c>
      <c r="M22" s="115" t="e">
        <f t="shared" si="5"/>
        <v>#REF!</v>
      </c>
      <c r="N22" s="115" t="e">
        <f t="shared" si="4"/>
        <v>#REF!</v>
      </c>
      <c r="O22" s="115"/>
      <c r="P22" s="115"/>
    </row>
    <row r="23" spans="1:16" x14ac:dyDescent="0.2">
      <c r="A23" s="115" t="s">
        <v>318</v>
      </c>
      <c r="B23" s="115" t="str">
        <f t="shared" si="2"/>
        <v>5</v>
      </c>
      <c r="C23" s="115" t="e">
        <f>+MID(VLOOKUP(A23,#REF!,2,0),4,LEN(VLOOKUP(A23,#REF!,2,0))-4)</f>
        <v>#REF!</v>
      </c>
      <c r="D23" s="115" t="s">
        <v>288</v>
      </c>
      <c r="E23" s="115" t="e">
        <f>+VLOOKUP(A23,#REF!,3,0)</f>
        <v>#REF!</v>
      </c>
      <c r="F23" s="115" t="e">
        <f>+VLOOKUP(A23,#REF!,10,0)</f>
        <v>#REF!</v>
      </c>
      <c r="G23" s="115" t="e">
        <f>+VLOOKUP(A23,#REF!,13,0)</f>
        <v>#REF!</v>
      </c>
      <c r="H23" s="117" t="e">
        <f t="shared" si="3"/>
        <v>#REF!</v>
      </c>
      <c r="I23" s="115" t="e">
        <f t="shared" si="0"/>
        <v>#REF!</v>
      </c>
      <c r="J23" s="115" t="s">
        <v>315</v>
      </c>
      <c r="K23" s="115" t="e">
        <f>+IF(ISBLANK(VLOOKUP(A23,#REF!,5,0)),"",VLOOKUP(A23,#REF!,5,0))</f>
        <v>#REF!</v>
      </c>
      <c r="L23" s="115" t="e">
        <f>+IF(ISBLANK(VLOOKUP(A23,#REF!,9,0)),"",VLOOKUP(A23,#REF!,9,0))</f>
        <v>#REF!</v>
      </c>
      <c r="M23" s="115" t="e">
        <f t="shared" si="5"/>
        <v>#REF!</v>
      </c>
      <c r="N23" s="115" t="e">
        <f t="shared" si="4"/>
        <v>#REF!</v>
      </c>
      <c r="O23" s="115"/>
      <c r="P23" s="115"/>
    </row>
    <row r="24" spans="1:16" x14ac:dyDescent="0.2">
      <c r="A24" s="115" t="s">
        <v>319</v>
      </c>
      <c r="B24" s="115" t="str">
        <f t="shared" si="2"/>
        <v>5</v>
      </c>
      <c r="C24" s="115" t="e">
        <f>+MID(VLOOKUP(A24,#REF!,2,0),4,LEN(VLOOKUP(A24,#REF!,2,0))-4)</f>
        <v>#REF!</v>
      </c>
      <c r="D24" s="115" t="s">
        <v>288</v>
      </c>
      <c r="E24" s="115" t="e">
        <f>+VLOOKUP(A24,#REF!,3,0)</f>
        <v>#REF!</v>
      </c>
      <c r="F24" s="115" t="e">
        <f>+VLOOKUP(A24,#REF!,10,0)</f>
        <v>#REF!</v>
      </c>
      <c r="G24" s="115" t="e">
        <f>+VLOOKUP(A24,#REF!,13,0)</f>
        <v>#REF!</v>
      </c>
      <c r="H24" s="117" t="e">
        <f t="shared" si="3"/>
        <v>#REF!</v>
      </c>
      <c r="I24" s="115" t="e">
        <f t="shared" si="0"/>
        <v>#REF!</v>
      </c>
      <c r="J24" s="115" t="s">
        <v>315</v>
      </c>
      <c r="K24" s="115" t="e">
        <f>+IF(ISBLANK(VLOOKUP(A24,#REF!,5,0)),"",VLOOKUP(A24,#REF!,5,0))</f>
        <v>#REF!</v>
      </c>
      <c r="L24" s="115" t="e">
        <f>+IF(ISBLANK(VLOOKUP(A24,#REF!,9,0)),"",VLOOKUP(A24,#REF!,9,0))</f>
        <v>#REF!</v>
      </c>
      <c r="M24" s="115" t="e">
        <f t="shared" si="5"/>
        <v>#REF!</v>
      </c>
      <c r="N24" s="115" t="e">
        <f t="shared" si="4"/>
        <v>#REF!</v>
      </c>
      <c r="O24" s="115"/>
      <c r="P24" s="115"/>
    </row>
    <row r="25" spans="1:16" x14ac:dyDescent="0.2">
      <c r="A25" s="115" t="s">
        <v>320</v>
      </c>
      <c r="B25" s="115" t="str">
        <f t="shared" si="2"/>
        <v>5</v>
      </c>
      <c r="C25" s="115" t="e">
        <f>+MID(VLOOKUP(A25,#REF!,2,0),4,LEN(VLOOKUP(A25,#REF!,2,0))-4)</f>
        <v>#REF!</v>
      </c>
      <c r="D25" s="115" t="s">
        <v>288</v>
      </c>
      <c r="E25" s="115" t="e">
        <f>+VLOOKUP(A25,#REF!,3,0)</f>
        <v>#REF!</v>
      </c>
      <c r="F25" s="115" t="e">
        <f>+VLOOKUP(A25,#REF!,10,0)</f>
        <v>#REF!</v>
      </c>
      <c r="G25" s="115" t="e">
        <f>+VLOOKUP(A25,#REF!,13,0)</f>
        <v>#REF!</v>
      </c>
      <c r="H25" s="117" t="e">
        <f t="shared" si="3"/>
        <v>#REF!</v>
      </c>
      <c r="I25" s="115" t="e">
        <f t="shared" si="0"/>
        <v>#REF!</v>
      </c>
      <c r="J25" s="115" t="s">
        <v>315</v>
      </c>
      <c r="K25" s="115" t="e">
        <f>+IF(ISBLANK(VLOOKUP(A25,#REF!,5,0)),"",VLOOKUP(A25,#REF!,5,0))</f>
        <v>#REF!</v>
      </c>
      <c r="L25" s="115" t="e">
        <f>+IF(ISBLANK(VLOOKUP(A25,#REF!,9,0)),"",VLOOKUP(A25,#REF!,9,0))</f>
        <v>#REF!</v>
      </c>
      <c r="M25" s="115" t="e">
        <f t="shared" si="5"/>
        <v>#REF!</v>
      </c>
      <c r="N25" s="115" t="e">
        <f t="shared" si="4"/>
        <v>#REF!</v>
      </c>
      <c r="O25" s="115"/>
      <c r="P25" s="115"/>
    </row>
    <row r="26" spans="1:16" x14ac:dyDescent="0.2">
      <c r="A26" s="115" t="s">
        <v>321</v>
      </c>
      <c r="B26" s="115" t="str">
        <f t="shared" si="2"/>
        <v>6</v>
      </c>
      <c r="C26" s="115" t="str">
        <f>+MID(VLOOKUP(A26,'Evaluación de riesgos'!$B$13:$C$160,2,0),4,LEN(VLOOKUP(A26,'Evaluación de riesgos'!$B$13:$C$160,2,0))-4)</f>
        <v xml:space="preserve">  La Entidad cuenta con mecanismos para vincular o relacionar el plan estratégico con los objetivos estratégicos y estos a su vez con los objetivos operativos</v>
      </c>
      <c r="D26" s="115" t="s">
        <v>274</v>
      </c>
      <c r="E26" s="115" t="str">
        <f>+VLOOKUP(A26,'Evaluación de riesgos'!$B$13:$K$160,3,0)</f>
        <v>Dimension de Direccionamiento Estratetegico y Planeacion.
Politica de Planeacion Institucional</v>
      </c>
      <c r="F26" s="115" t="str">
        <f>+VLOOKUP(A26,'Evaluación de riesgos'!$B$13:$K$160,10,0)</f>
        <v>Mantenimiento del control</v>
      </c>
      <c r="G26" s="115">
        <f>+VLOOKUP(A26,'Evaluación de riesgos'!$B$13:$O$160,13,0)</f>
        <v>141.78960000000001</v>
      </c>
      <c r="H26" s="117" t="e">
        <f t="shared" si="3"/>
        <v>#REF!</v>
      </c>
      <c r="I26" s="115" t="e">
        <f t="shared" si="0"/>
        <v>#REF!</v>
      </c>
      <c r="J26" s="115" t="s">
        <v>322</v>
      </c>
      <c r="K26" s="115">
        <f>+IF(ISBLANK(VLOOKUP(A26,'Evaluación de riesgos'!$B$16:$F$160,5,0)),"",VLOOKUP(A26,'Evaluación de riesgos'!$B$16:$F$160,5,0))</f>
        <v>3</v>
      </c>
      <c r="L26" s="115">
        <f>+IF(ISBLANK(VLOOKUP(A26,'Evaluación de riesgos'!$B$16:$J$160,9,9)),"",VLOOKUP(A26,'Evaluación de riesgos'!$B$16:$J$160,9,9))</f>
        <v>3</v>
      </c>
      <c r="M26" s="115">
        <f t="shared" si="5"/>
        <v>1</v>
      </c>
      <c r="N26" s="115">
        <f t="shared" si="4"/>
        <v>1</v>
      </c>
      <c r="O26" s="115"/>
      <c r="P26" s="115"/>
    </row>
    <row r="27" spans="1:16" x14ac:dyDescent="0.2">
      <c r="A27" s="115" t="s">
        <v>323</v>
      </c>
      <c r="B27" s="115" t="str">
        <f t="shared" si="2"/>
        <v>6</v>
      </c>
      <c r="C27" s="115" t="str">
        <f>+MID(VLOOKUP(A27,'Evaluación de riesgos'!$B$13:$C$160,2,0),4,LEN(VLOOKUP(A27,'Evaluación de riesgos'!$B$13:$C$160,2,0))-4)</f>
        <v xml:space="preserve"> Los objetivos de los procesos, programas o proyectos (según aplique) que están definidos, son específicos, medibles, alcanzables, relevantes, delimitados en el tiempo</v>
      </c>
      <c r="D27" s="115" t="s">
        <v>274</v>
      </c>
      <c r="E27" s="115" t="str">
        <f>+VLOOKUP(A27,'Evaluación de riesgos'!$B$13:$K$160,3,0)</f>
        <v>Dimension de Gestion con Valores para Resultado
Politica de Fortalecimiento Organizacional y Simplificaciòn de Procesos</v>
      </c>
      <c r="F27" s="115" t="str">
        <f>+VLOOKUP(A27,'Evaluación de riesgos'!$B$13:$K$160,10,0)</f>
        <v>Mantenimiento del control</v>
      </c>
      <c r="G27" s="115">
        <f>+VLOOKUP(A27,'Evaluación de riesgos'!$B$13:$O$160,13,0)</f>
        <v>141.8896</v>
      </c>
      <c r="H27" s="117" t="e">
        <f t="shared" si="3"/>
        <v>#REF!</v>
      </c>
      <c r="I27" s="115" t="e">
        <f t="shared" si="0"/>
        <v>#REF!</v>
      </c>
      <c r="J27" s="115" t="s">
        <v>322</v>
      </c>
      <c r="K27" s="115">
        <f>+IF(ISBLANK(VLOOKUP(A27,'Evaluación de riesgos'!$B$16:$F$160,5,0)),"",VLOOKUP(A27,'Evaluación de riesgos'!$B$16:$F$160,5,0))</f>
        <v>3</v>
      </c>
      <c r="L27" s="115">
        <f>+IF(ISBLANK(VLOOKUP(A27,'Evaluación de riesgos'!$B$16:$J$160,9,9)),"",VLOOKUP(A27,'Evaluación de riesgos'!$B$16:$J$160,9,9))</f>
        <v>3</v>
      </c>
      <c r="M27" s="115">
        <f t="shared" si="5"/>
        <v>1</v>
      </c>
      <c r="N27" s="115">
        <f t="shared" si="4"/>
        <v>1</v>
      </c>
      <c r="O27" s="115"/>
      <c r="P27" s="115"/>
    </row>
    <row r="28" spans="1:16" x14ac:dyDescent="0.2">
      <c r="A28" s="115" t="s">
        <v>324</v>
      </c>
      <c r="B28" s="115" t="str">
        <f t="shared" si="2"/>
        <v>6</v>
      </c>
      <c r="C28" s="115" t="str">
        <f>+MID(VLOOKUP(A28,'Evaluación de riesgos'!$B$13:$C$160,2,0),4,LEN(VLOOKUP(A28,'Evaluación de riesgos'!$B$13:$C$160,2,0))-4)</f>
        <v xml:space="preserve"> La Alta Dirección evalúa periódicamente los objetivos establecidos para asegurar que estos continúan siendo consistentes y apropiados para la Entidad</v>
      </c>
      <c r="D28" s="115" t="s">
        <v>274</v>
      </c>
      <c r="E28" s="115" t="str">
        <f>+VLOOKUP(A28,'Evaluación de riesgos'!$B$13:$K$160,3,0)</f>
        <v>Dimension de Direccionamiento Estratetegico y Planeacion.
Politica de Planeacion Institucional
Dimension Control Interno
Linea Estrategica</v>
      </c>
      <c r="F28" s="115" t="str">
        <f>+VLOOKUP(A28,'Evaluación de riesgos'!$B$13:$K$160,10,0)</f>
        <v>Mantenimiento del control</v>
      </c>
      <c r="G28" s="115">
        <f>+VLOOKUP(A28,'Evaluación de riesgos'!$B$13:$O$160,13,0)</f>
        <v>141.97540000000001</v>
      </c>
      <c r="H28" s="117" t="e">
        <f t="shared" si="3"/>
        <v>#REF!</v>
      </c>
      <c r="I28" s="115" t="e">
        <f t="shared" si="0"/>
        <v>#REF!</v>
      </c>
      <c r="J28" s="115" t="s">
        <v>322</v>
      </c>
      <c r="K28" s="115">
        <f>+IF(ISBLANK(VLOOKUP(A28,'Evaluación de riesgos'!$B$16:$F$160,5,0)),"",VLOOKUP(A28,'Evaluación de riesgos'!$B$16:$F$160,5,0))</f>
        <v>3</v>
      </c>
      <c r="L28" s="115">
        <f>+IF(ISBLANK(VLOOKUP(A28,'Evaluación de riesgos'!$B$16:$J$160,9,9)),"",VLOOKUP(A28,'Evaluación de riesgos'!$B$16:$J$160,9,9))</f>
        <v>3</v>
      </c>
      <c r="M28" s="115">
        <f t="shared" si="5"/>
        <v>1</v>
      </c>
      <c r="N28" s="115">
        <f t="shared" si="4"/>
        <v>1</v>
      </c>
      <c r="O28" s="115"/>
      <c r="P28" s="115"/>
    </row>
    <row r="29" spans="1:16" x14ac:dyDescent="0.2">
      <c r="A29" s="115" t="s">
        <v>325</v>
      </c>
      <c r="B29" s="115" t="str">
        <f t="shared" si="2"/>
        <v>7</v>
      </c>
      <c r="C29" s="115" t="str">
        <f>+MID(VLOOKUP(A29,'Evaluación de riesgos'!$B$13:$C$160,2,0),4,LEN(VLOOKUP(A29,'Evaluación de riesgos'!$B$13:$C$160,2,0))-4)</f>
        <v xml:space="preserve"> Teniendo en cuenta la estructura de la política de Administración del Riesgo, su alcance define lineamientos para toda la entidad, incluyendo regionales, áreas tercerizadas u otras instancias que afectan la prestación del servicio</v>
      </c>
      <c r="D29" s="115" t="s">
        <v>274</v>
      </c>
      <c r="E29" s="115" t="str">
        <f>+VLOOKUP(A29,'Evaluación de riesgos'!$B$13:$K$160,3,0)</f>
        <v>Dimension de Direccionamiento Estratetegico y Planeacion.
Politica de Planeacion Institucional</v>
      </c>
      <c r="F29" s="115" t="str">
        <f>+VLOOKUP(A29,'Evaluación de riesgos'!$B$13:$K$160,10,0)</f>
        <v>Mantenimiento del control</v>
      </c>
      <c r="G29" s="115">
        <f>+VLOOKUP(A29,'Evaluación de riesgos'!$B$13:$O$160,13,0)</f>
        <v>142.08959999999999</v>
      </c>
      <c r="H29" s="117" t="e">
        <f t="shared" si="3"/>
        <v>#REF!</v>
      </c>
      <c r="I29" s="115" t="e">
        <f t="shared" si="0"/>
        <v>#REF!</v>
      </c>
      <c r="J29" s="115" t="s">
        <v>326</v>
      </c>
      <c r="K29" s="115">
        <f>+IF(ISBLANK(VLOOKUP(A29,'Evaluación de riesgos'!$B$16:$F$160,5,0)),"",VLOOKUP(A29,'Evaluación de riesgos'!$B$16:$F$160,5,0))</f>
        <v>3</v>
      </c>
      <c r="L29" s="115">
        <f>+IF(ISBLANK(VLOOKUP(A29,'Evaluación de riesgos'!$B$16:$J$160,9,9)),"",VLOOKUP(A29,'Evaluación de riesgos'!$B$16:$J$160,9,9))</f>
        <v>3</v>
      </c>
      <c r="M29" s="115">
        <f t="shared" si="5"/>
        <v>1</v>
      </c>
      <c r="N29" s="115">
        <f t="shared" si="4"/>
        <v>1</v>
      </c>
      <c r="O29" s="115"/>
      <c r="P29" s="115"/>
    </row>
    <row r="30" spans="1:16" x14ac:dyDescent="0.2">
      <c r="A30" s="115" t="s">
        <v>327</v>
      </c>
      <c r="B30" s="115" t="str">
        <f t="shared" si="2"/>
        <v>7</v>
      </c>
      <c r="C30" s="115" t="str">
        <f>+MID(VLOOKUP(A30,'Evaluación de riesgos'!$B$13:$C$160,2,0),4,LEN(VLOOKUP(A30,'Evaluación de riesgos'!$B$13:$C$160,2,0))-4)</f>
        <v xml:space="preserve"> La Oficina de Planeación, Gerencia de Riesgos (donde existan), como 2a línea de defensa, consolidan información clave frente a la gestión del riesgo</v>
      </c>
      <c r="D30" s="115" t="s">
        <v>274</v>
      </c>
      <c r="E30" s="115" t="str">
        <f>+VLOOKUP(A30,'Evaluación de riesgos'!$B$13:$K$160,3,0)</f>
        <v>Dimension Control Interno 
Lineas de Defensa</v>
      </c>
      <c r="F30" s="115" t="str">
        <f>+VLOOKUP(A30,'Evaluación de riesgos'!$B$13:$K$160,10,0)</f>
        <v>Mantenimiento del control</v>
      </c>
      <c r="G30" s="115">
        <f>+VLOOKUP(A30,'Evaluación de riesgos'!$B$13:$O$160,13,0)</f>
        <v>142.1456</v>
      </c>
      <c r="H30" s="117" t="e">
        <f t="shared" si="3"/>
        <v>#REF!</v>
      </c>
      <c r="I30" s="115" t="e">
        <f t="shared" si="0"/>
        <v>#REF!</v>
      </c>
      <c r="J30" s="115" t="s">
        <v>326</v>
      </c>
      <c r="K30" s="115">
        <f>+IF(ISBLANK(VLOOKUP(A30,'Evaluación de riesgos'!$B$16:$F$160,5,0)),"",VLOOKUP(A30,'Evaluación de riesgos'!$B$16:$F$160,5,0))</f>
        <v>3</v>
      </c>
      <c r="L30" s="115">
        <f>+IF(ISBLANK(VLOOKUP(A30,'Evaluación de riesgos'!$B$16:$J$160,9,9)),"",VLOOKUP(A30,'Evaluación de riesgos'!$B$16:$J$160,9,9))</f>
        <v>3</v>
      </c>
      <c r="M30" s="115">
        <f t="shared" si="5"/>
        <v>1</v>
      </c>
      <c r="N30" s="115">
        <f t="shared" si="4"/>
        <v>1</v>
      </c>
      <c r="O30" s="115"/>
      <c r="P30" s="115"/>
    </row>
    <row r="31" spans="1:16" x14ac:dyDescent="0.2">
      <c r="A31" s="115" t="s">
        <v>328</v>
      </c>
      <c r="B31" s="115" t="str">
        <f t="shared" si="2"/>
        <v>7</v>
      </c>
      <c r="C31" s="115" t="str">
        <f>+MID(VLOOKUP(A31,'Evaluación de riesgos'!$B$13:$C$160,2,0),4,LEN(VLOOKUP(A31,'Evaluación de riesgos'!$B$13:$C$160,2,0))-4)</f>
        <v xml:space="preserve"> A partir de la información consolidada y reportada por la 2a línea de defensa (7.2), la Alta Dirección analiza sus resultados y en especial considera si se han presentado materializaciones de riesgo</v>
      </c>
      <c r="D31" s="115" t="s">
        <v>274</v>
      </c>
      <c r="E31" s="115" t="str">
        <f>+VLOOKUP(A31,'Evaluación de riesgos'!$B$13:$K$160,3,0)</f>
        <v>Dimension Control Interno 
Lineas de Defensa</v>
      </c>
      <c r="F31" s="115" t="str">
        <f>+VLOOKUP(A31,'Evaluación de riesgos'!$B$13:$K$160,10,0)</f>
        <v>Mantenimiento del control</v>
      </c>
      <c r="G31" s="115">
        <f>+VLOOKUP(A31,'Evaluación de riesgos'!$B$13:$O$160,13,0)</f>
        <v>142.23650000000001</v>
      </c>
      <c r="H31" s="117" t="e">
        <f t="shared" si="3"/>
        <v>#REF!</v>
      </c>
      <c r="I31" s="115" t="e">
        <f t="shared" si="0"/>
        <v>#REF!</v>
      </c>
      <c r="J31" s="115" t="s">
        <v>326</v>
      </c>
      <c r="K31" s="115">
        <f>+IF(ISBLANK(VLOOKUP(A31,'Evaluación de riesgos'!$B$16:$F$160,5,0)),"",VLOOKUP(A31,'Evaluación de riesgos'!$B$16:$F$160,5,0))</f>
        <v>3</v>
      </c>
      <c r="L31" s="115">
        <f>+IF(ISBLANK(VLOOKUP(A31,'Evaluación de riesgos'!$B$16:$J$160,9,9)),"",VLOOKUP(A31,'Evaluación de riesgos'!$B$16:$J$160,9,9))</f>
        <v>3</v>
      </c>
      <c r="M31" s="115">
        <f t="shared" si="5"/>
        <v>1</v>
      </c>
      <c r="N31" s="115">
        <f t="shared" si="4"/>
        <v>1</v>
      </c>
      <c r="O31" s="115"/>
      <c r="P31" s="115"/>
    </row>
    <row r="32" spans="1:16" x14ac:dyDescent="0.2">
      <c r="A32" s="115" t="s">
        <v>329</v>
      </c>
      <c r="B32" s="115" t="str">
        <f t="shared" si="2"/>
        <v>7</v>
      </c>
      <c r="C32" s="115" t="str">
        <f>+MID(VLOOKUP(A32,'Evaluación de riesgos'!$B$13:$C$160,2,0),4,LEN(VLOOKUP(A32,'Evaluación de riesgos'!$B$13:$C$160,2,0))-4)</f>
        <v xml:space="preserve"> Cuando se detectan materializaciones de riesgo, se definen los cursos de acción en relación con la revisión y actualización del mapa de riesgos correspondiente</v>
      </c>
      <c r="D32" s="115" t="s">
        <v>274</v>
      </c>
      <c r="E32" s="115" t="str">
        <f>+VLOOKUP(A32,'Evaluación de riesgos'!$B$13:$K$160,3,0)</f>
        <v>Dimension de Direccionamiento Estratetegico y Planeacion.
Politica de Planeacion Institucional
Dimension Control Interno 
Lineas de Defensa</v>
      </c>
      <c r="F32" s="115" t="str">
        <f>+VLOOKUP(A32,'Evaluación de riesgos'!$B$13:$K$160,10,0)</f>
        <v>Mantenimiento del control</v>
      </c>
      <c r="G32" s="115">
        <f>+VLOOKUP(A32,'Evaluación de riesgos'!$B$13:$O$160,13,0)</f>
        <v>142.3896</v>
      </c>
      <c r="H32" s="117" t="e">
        <f t="shared" si="3"/>
        <v>#REF!</v>
      </c>
      <c r="I32" s="115" t="e">
        <f t="shared" si="0"/>
        <v>#REF!</v>
      </c>
      <c r="J32" s="115" t="s">
        <v>326</v>
      </c>
      <c r="K32" s="115">
        <f>+IF(ISBLANK(VLOOKUP(A32,'Evaluación de riesgos'!$B$16:$F$160,5,0)),"",VLOOKUP(A32,'Evaluación de riesgos'!$B$16:$F$160,5,0))</f>
        <v>3</v>
      </c>
      <c r="L32" s="115">
        <f>+IF(ISBLANK(VLOOKUP(A32,'Evaluación de riesgos'!$B$16:$J$160,9,9)),"",VLOOKUP(A32,'Evaluación de riesgos'!$B$16:$J$160,9,9))</f>
        <v>3</v>
      </c>
      <c r="M32" s="115">
        <f t="shared" si="5"/>
        <v>1</v>
      </c>
      <c r="N32" s="115">
        <f t="shared" si="4"/>
        <v>1</v>
      </c>
      <c r="O32" s="115"/>
      <c r="P32" s="115"/>
    </row>
    <row r="33" spans="1:16" x14ac:dyDescent="0.2">
      <c r="A33" s="115" t="s">
        <v>330</v>
      </c>
      <c r="B33" s="115" t="str">
        <f t="shared" si="2"/>
        <v>7</v>
      </c>
      <c r="C33" s="115" t="str">
        <f>+MID(VLOOKUP(A33,'Evaluación de riesgos'!$B$13:$C$160,2,0),4,LEN(VLOOKUP(A33,'Evaluación de riesgos'!$B$13:$C$160,2,0))-4)</f>
        <v xml:space="preserve"> Se llevan a cabo seguimientos a las acciones definidas para resolver materializaciones de riesgo detectadas</v>
      </c>
      <c r="D33" s="115" t="s">
        <v>274</v>
      </c>
      <c r="E33" s="115" t="str">
        <f>+VLOOKUP(A33,'Evaluación de riesgos'!$B$13:$K$160,3,0)</f>
        <v>Dimension de Evaluacion de Resultados 
Politica de Seguimiento y evaluacion al Desempeño Institucional.
Dimension Control Interno 
Lineas de Defensa</v>
      </c>
      <c r="F33" s="115" t="str">
        <f>+VLOOKUP(A33,'Evaluación de riesgos'!$B$13:$K$160,10,0)</f>
        <v>Mantenimiento del control</v>
      </c>
      <c r="G33" s="115">
        <f>+VLOOKUP(A33,'Evaluación de riesgos'!$B$13:$O$160,13,0)</f>
        <v>142.4563</v>
      </c>
      <c r="H33" s="117" t="e">
        <f t="shared" si="3"/>
        <v>#REF!</v>
      </c>
      <c r="I33" s="115" t="e">
        <f t="shared" si="0"/>
        <v>#REF!</v>
      </c>
      <c r="J33" s="115" t="s">
        <v>326</v>
      </c>
      <c r="K33" s="115">
        <f>+IF(ISBLANK(VLOOKUP(A33,'Evaluación de riesgos'!$B$16:$F$160,5,0)),"",VLOOKUP(A33,'Evaluación de riesgos'!$B$16:$F$160,5,0))</f>
        <v>3</v>
      </c>
      <c r="L33" s="115">
        <f>+IF(ISBLANK(VLOOKUP(A33,'Evaluación de riesgos'!$B$16:$J$160,9,9)),"",VLOOKUP(A33,'Evaluación de riesgos'!$B$16:$J$160,9,9))</f>
        <v>3</v>
      </c>
      <c r="M33" s="115">
        <f t="shared" si="5"/>
        <v>1</v>
      </c>
      <c r="N33" s="115">
        <f t="shared" si="4"/>
        <v>1</v>
      </c>
      <c r="O33" s="115"/>
      <c r="P33" s="115"/>
    </row>
    <row r="34" spans="1:16" x14ac:dyDescent="0.2">
      <c r="A34" s="115" t="s">
        <v>331</v>
      </c>
      <c r="B34" s="115" t="str">
        <f t="shared" si="2"/>
        <v>8</v>
      </c>
      <c r="C34" s="115" t="str">
        <f>+MID(VLOOKUP(A34,'Evaluación de riesgos'!$B$13:$C$160,2,0),4,LEN(VLOOKUP(A34,'Evaluación de riesgos'!$B$13:$C$160,2,0))-4)</f>
        <v xml:space="preserve"> La Alta Dirección acorde con el análisis del entorno interno y externo, define los procesos, programas o proyectos (según aplique), susceptibles de posibles actos de corrupción</v>
      </c>
      <c r="D34" s="115" t="s">
        <v>274</v>
      </c>
      <c r="E34" s="115" t="str">
        <f>+VLOOKUP(A34,'Evaluación de riesgos'!$B$13:$K$160,3,0)</f>
        <v>Dimension de Direccionamiento Estratetegico y Planeacion.
Politica de Planeacion Institucional</v>
      </c>
      <c r="F34" s="115" t="str">
        <f>+VLOOKUP(A34,'Evaluación de riesgos'!$B$13:$K$160,10,0)</f>
        <v>Mantenimiento del control</v>
      </c>
      <c r="G34" s="115">
        <f>+VLOOKUP(A34,'Evaluación de riesgos'!$B$13:$O$160,13,0)</f>
        <v>142.54579999999999</v>
      </c>
      <c r="H34" s="117" t="e">
        <f t="shared" si="3"/>
        <v>#REF!</v>
      </c>
      <c r="I34" s="115" t="e">
        <f t="shared" ref="I34:I65" si="8">+IF(F34=$F$2,$P$4,IF(F34=$F$3,$P$2,$P$3))</f>
        <v>#REF!</v>
      </c>
      <c r="J34" s="115" t="s">
        <v>332</v>
      </c>
      <c r="K34" s="115">
        <f>+IF(ISBLANK(VLOOKUP(A34,'Evaluación de riesgos'!$B$16:$F$160,5,0)),"",VLOOKUP(A34,'Evaluación de riesgos'!$B$16:$F$160,5,0))</f>
        <v>3</v>
      </c>
      <c r="L34" s="115">
        <f>+IF(ISBLANK(VLOOKUP(A34,'Evaluación de riesgos'!$B$16:$J$160,9,9)),"",VLOOKUP(A34,'Evaluación de riesgos'!$B$16:$J$160,9,9))</f>
        <v>3</v>
      </c>
      <c r="M34" s="115">
        <f t="shared" si="5"/>
        <v>1</v>
      </c>
      <c r="N34" s="115">
        <f t="shared" si="4"/>
        <v>1</v>
      </c>
      <c r="O34" s="115"/>
      <c r="P34" s="115"/>
    </row>
    <row r="35" spans="1:16" x14ac:dyDescent="0.2">
      <c r="A35" s="115" t="s">
        <v>333</v>
      </c>
      <c r="B35" s="115" t="str">
        <f t="shared" si="2"/>
        <v>8</v>
      </c>
      <c r="C35" s="115" t="str">
        <f>+MID(VLOOKUP(A35,'Evaluación de riesgos'!$B$13:$C$160,2,0),4,LEN(VLOOKUP(A35,'Evaluación de riesgos'!$B$13:$C$160,2,0))-4)</f>
        <v xml:space="preserve"> La Alta Dirección monitorea los riesgos de corrupción con la periodicidad establecida en la Política de Administración del Riesgo</v>
      </c>
      <c r="D35" s="115" t="s">
        <v>274</v>
      </c>
      <c r="E35" s="115" t="str">
        <f>+VLOOKUP(A35,'Evaluación de riesgos'!$B$13:$K$160,3,0)</f>
        <v>Dimension de Control Interno
Linea Estrategica</v>
      </c>
      <c r="F35" s="115" t="str">
        <f>+VLOOKUP(A35,'Evaluación de riesgos'!$B$13:$K$160,10,0)</f>
        <v>Mantenimiento del control</v>
      </c>
      <c r="G35" s="115">
        <f>+VLOOKUP(A35,'Evaluación de riesgos'!$B$13:$O$160,13,0)</f>
        <v>142.63210000000001</v>
      </c>
      <c r="H35" s="117" t="e">
        <f t="shared" si="3"/>
        <v>#REF!</v>
      </c>
      <c r="I35" s="115" t="e">
        <f t="shared" si="8"/>
        <v>#REF!</v>
      </c>
      <c r="J35" s="115" t="s">
        <v>332</v>
      </c>
      <c r="K35" s="115">
        <f>+IF(ISBLANK(VLOOKUP(A35,'Evaluación de riesgos'!$B$16:$F$160,5,0)),"",VLOOKUP(A35,'Evaluación de riesgos'!$B$16:$F$160,5,0))</f>
        <v>3</v>
      </c>
      <c r="L35" s="115">
        <f>+IF(ISBLANK(VLOOKUP(A35,'Evaluación de riesgos'!$B$16:$J$160,9,9)),"",VLOOKUP(A35,'Evaluación de riesgos'!$B$16:$J$160,9,9))</f>
        <v>3</v>
      </c>
      <c r="M35" s="115">
        <f t="shared" si="5"/>
        <v>1</v>
      </c>
      <c r="N35" s="115">
        <f t="shared" si="4"/>
        <v>1</v>
      </c>
      <c r="O35" s="115"/>
      <c r="P35" s="115"/>
    </row>
    <row r="36" spans="1:16" x14ac:dyDescent="0.2">
      <c r="A36" s="115" t="s">
        <v>334</v>
      </c>
      <c r="B36" s="115" t="str">
        <f t="shared" si="2"/>
        <v>8</v>
      </c>
      <c r="C36" s="115" t="str">
        <f>+MID(VLOOKUP(A36,'Evaluación de riesgos'!$B$13:$C$160,2,0),4,LEN(VLOOKUP(A36,'Evaluación de riesgos'!$B$13:$C$160,2,0))-4)</f>
        <v xml:space="preserve"> Para el desarrollo de las actividades de control, la entidad considera la adecuada división de las funciones y que éstas se encuentren segregadas en diferentes personas para reducir el riesgo de acciones fraudulentas</v>
      </c>
      <c r="D36" s="115" t="s">
        <v>274</v>
      </c>
      <c r="E36" s="115" t="str">
        <f>+VLOOKUP(A36,'Evaluación de riesgos'!$B$13:$K$160,3,0)</f>
        <v>Dimension de Contro Interno
Lineas de Defensa</v>
      </c>
      <c r="F36" s="115" t="str">
        <f>+VLOOKUP(A36,'Evaluación de riesgos'!$B$13:$K$160,10,0)</f>
        <v>Mantenimiento del control</v>
      </c>
      <c r="G36" s="115">
        <f>+VLOOKUP(A36,'Evaluación de riesgos'!$B$13:$O$160,13,0)</f>
        <v>142.7456</v>
      </c>
      <c r="H36" s="117" t="e">
        <f t="shared" si="3"/>
        <v>#REF!</v>
      </c>
      <c r="I36" s="115" t="e">
        <f t="shared" si="8"/>
        <v>#REF!</v>
      </c>
      <c r="J36" s="115" t="s">
        <v>332</v>
      </c>
      <c r="K36" s="115">
        <f>+IF(ISBLANK(VLOOKUP(A36,'Evaluación de riesgos'!$B$16:$F$160,5,0)),"",VLOOKUP(A36,'Evaluación de riesgos'!$B$16:$F$160,5,0))</f>
        <v>3</v>
      </c>
      <c r="L36" s="115">
        <f>+IF(ISBLANK(VLOOKUP(A36,'Evaluación de riesgos'!$B$16:$J$160,9,9)),"",VLOOKUP(A36,'Evaluación de riesgos'!$B$16:$J$160,9,9))</f>
        <v>3</v>
      </c>
      <c r="M36" s="115">
        <f t="shared" si="5"/>
        <v>1</v>
      </c>
      <c r="N36" s="115">
        <f t="shared" si="4"/>
        <v>1</v>
      </c>
      <c r="O36" s="115"/>
      <c r="P36" s="115"/>
    </row>
    <row r="37" spans="1:16" x14ac:dyDescent="0.2">
      <c r="A37" s="115" t="s">
        <v>335</v>
      </c>
      <c r="B37" s="115" t="str">
        <f t="shared" si="2"/>
        <v>8</v>
      </c>
      <c r="C37" s="115" t="str">
        <f>+MID(VLOOKUP(A37,'Evaluación de riesgos'!$B$13:$C$160,2,0),4,LEN(VLOOKUP(A37,'Evaluación de riesgos'!$B$13:$C$160,2,0))-4)</f>
        <v xml:space="preserve"> La Alta Dirección evalúa fallas en los controles (diseño y ejecución) para definir cursos de acción apropiados para su mejora</v>
      </c>
      <c r="D37" s="115" t="s">
        <v>274</v>
      </c>
      <c r="E37" s="115" t="str">
        <f>+VLOOKUP(A37,'Evaluación de riesgos'!$B$13:$K$160,3,0)</f>
        <v>Dimension de Control Interno
Linea Estrategica</v>
      </c>
      <c r="F37" s="115" t="str">
        <f>+VLOOKUP(A37,'Evaluación de riesgos'!$B$13:$K$160,10,0)</f>
        <v>Mantenimiento del control</v>
      </c>
      <c r="G37" s="115">
        <f>+VLOOKUP(A37,'Evaluación de riesgos'!$B$13:$O$160,13,0)</f>
        <v>142.87450000000001</v>
      </c>
      <c r="H37" s="117" t="e">
        <f t="shared" si="3"/>
        <v>#REF!</v>
      </c>
      <c r="I37" s="115" t="e">
        <f t="shared" si="8"/>
        <v>#REF!</v>
      </c>
      <c r="J37" s="115" t="s">
        <v>332</v>
      </c>
      <c r="K37" s="115">
        <f>+IF(ISBLANK(VLOOKUP(A37,'Evaluación de riesgos'!$B$16:$F$160,5,0)),"",VLOOKUP(A37,'Evaluación de riesgos'!$B$16:$F$160,5,0))</f>
        <v>3</v>
      </c>
      <c r="L37" s="115">
        <f>+IF(ISBLANK(VLOOKUP(A37,'Evaluación de riesgos'!$B$16:$J$160,9,9)),"",VLOOKUP(A37,'Evaluación de riesgos'!$B$16:$J$160,9,9))</f>
        <v>3</v>
      </c>
      <c r="M37" s="115">
        <f t="shared" si="5"/>
        <v>1</v>
      </c>
      <c r="N37" s="115">
        <f t="shared" si="4"/>
        <v>1</v>
      </c>
      <c r="O37" s="115"/>
      <c r="P37" s="115"/>
    </row>
    <row r="38" spans="1:16" x14ac:dyDescent="0.2">
      <c r="A38" s="115" t="s">
        <v>336</v>
      </c>
      <c r="B38" s="115" t="str">
        <f t="shared" si="2"/>
        <v>9</v>
      </c>
      <c r="C38" s="115" t="str">
        <f>+MID(VLOOKUP(A38,'Evaluación de riesgos'!$B$13:$C$160,2,0),4,LEN(VLOOKUP(A38,'Evaluación de riesgos'!$B$13:$C$160,2,0))-4)</f>
        <v xml:space="preserve"> Acorde con lo establecido en la política de Administración del Riesgo, se monitorean los factores internos y externos definidos para la entidad, a fin de establecer cambios en el entorno que determinen nuevos riesgos o ajustes a los existentes</v>
      </c>
      <c r="D38" s="115" t="s">
        <v>274</v>
      </c>
      <c r="E38" s="115" t="str">
        <f>+VLOOKUP(A38,'Evaluación de riesgos'!$B$13:$K$160,3,0)</f>
        <v>Dimension de Direccionamiento Estrategico 
Politica de Planeacion Institucional</v>
      </c>
      <c r="F38" s="115" t="str">
        <f>+VLOOKUP(A38,'Evaluación de riesgos'!$B$13:$K$160,10,0)</f>
        <v>Mantenimiento del control</v>
      </c>
      <c r="G38" s="115">
        <f>+VLOOKUP(A38,'Evaluación de riesgos'!$B$13:$O$160,13,0)</f>
        <v>142.96350000000001</v>
      </c>
      <c r="H38" s="117" t="e">
        <f t="shared" si="3"/>
        <v>#REF!</v>
      </c>
      <c r="I38" s="115" t="e">
        <f t="shared" si="8"/>
        <v>#REF!</v>
      </c>
      <c r="J38" s="115" t="s">
        <v>337</v>
      </c>
      <c r="K38" s="115">
        <f>+IF(ISBLANK(VLOOKUP(A38,'Evaluación de riesgos'!$B$16:$F$160,5,0)),"",VLOOKUP(A38,'Evaluación de riesgos'!$B$16:$F$160,5,0))</f>
        <v>3</v>
      </c>
      <c r="L38" s="115">
        <f>+IF(ISBLANK(VLOOKUP(A38,'Evaluación de riesgos'!$B$16:$J$160,9,9)),"",VLOOKUP(A38,'Evaluación de riesgos'!$B$16:$J$160,9,9))</f>
        <v>3</v>
      </c>
      <c r="M38" s="115">
        <f t="shared" si="5"/>
        <v>1</v>
      </c>
      <c r="N38" s="115">
        <f t="shared" si="4"/>
        <v>1</v>
      </c>
      <c r="O38" s="115"/>
      <c r="P38" s="115"/>
    </row>
    <row r="39" spans="1:16" x14ac:dyDescent="0.2">
      <c r="A39" s="115" t="s">
        <v>338</v>
      </c>
      <c r="B39" s="115" t="str">
        <f t="shared" si="2"/>
        <v>9</v>
      </c>
      <c r="C39" s="115" t="str">
        <f>+MID(VLOOKUP(A39,'Evaluación de riesgos'!$B$13:$C$160,2,0),4,LEN(VLOOKUP(A39,'Evaluación de riesgos'!$B$13:$C$160,2,0))-4)</f>
        <v xml:space="preserve"> La Alta Dirección analiza los riesgos asociados a actividades tercerizadas, regionales u otras figuras externas que afecten la prestación del servicio a los usuarios, basados en los informes de la segunda y tercera linea de defensa</v>
      </c>
      <c r="D39" s="115" t="s">
        <v>274</v>
      </c>
      <c r="E39" s="115" t="str">
        <f>+VLOOKUP(A39,'Evaluación de riesgos'!$B$13:$K$160,3,0)</f>
        <v>Dimension de Control Interno
Lineas de Defensa</v>
      </c>
      <c r="F39" s="115" t="str">
        <f>+VLOOKUP(A39,'Evaluación de riesgos'!$B$13:$K$160,10,0)</f>
        <v>Mantenimiento del control</v>
      </c>
      <c r="G39" s="115">
        <f>+VLOOKUP(A39,'Evaluación de riesgos'!$B$13:$O$160,13,0)</f>
        <v>143.01249999999999</v>
      </c>
      <c r="H39" s="117" t="e">
        <f t="shared" si="3"/>
        <v>#REF!</v>
      </c>
      <c r="I39" s="115" t="e">
        <f t="shared" si="8"/>
        <v>#REF!</v>
      </c>
      <c r="J39" s="115" t="s">
        <v>337</v>
      </c>
      <c r="K39" s="115">
        <f>+IF(ISBLANK(VLOOKUP(A39,'Evaluación de riesgos'!$B$16:$F$160,5,0)),"",VLOOKUP(A39,'Evaluación de riesgos'!$B$16:$F$160,5,0))</f>
        <v>3</v>
      </c>
      <c r="L39" s="115">
        <f>+IF(ISBLANK(VLOOKUP(A39,'Evaluación de riesgos'!$B$16:$J$160,9,9)),"",VLOOKUP(A39,'Evaluación de riesgos'!$B$16:$J$160,9,9))</f>
        <v>3</v>
      </c>
      <c r="M39" s="115">
        <f t="shared" si="5"/>
        <v>1</v>
      </c>
      <c r="N39" s="115">
        <f t="shared" si="4"/>
        <v>1</v>
      </c>
      <c r="O39" s="115"/>
      <c r="P39" s="115"/>
    </row>
    <row r="40" spans="1:16" x14ac:dyDescent="0.2">
      <c r="A40" s="115" t="s">
        <v>339</v>
      </c>
      <c r="B40" s="115" t="str">
        <f t="shared" si="2"/>
        <v>9</v>
      </c>
      <c r="C40" s="115" t="str">
        <f>+MID(VLOOKUP(A40,'Evaluación de riesgos'!$B$13:$C$160,2,0),4,LEN(VLOOKUP(A40,'Evaluación de riesgos'!$B$13:$C$160,2,0))-4)</f>
        <v xml:space="preserve"> La Alta Dirección monitorea los riesgos aceptados revisando que sus condiciones no hayan cambiado y definir su pertinencia para sostenerlos o ajustarlos</v>
      </c>
      <c r="D40" s="115" t="s">
        <v>274</v>
      </c>
      <c r="E40" s="115" t="str">
        <f>+VLOOKUP(A40,'Evaluación de riesgos'!$B$13:$K$160,3,0)</f>
        <v>Dimension de Control Interno
Linea Estrategica</v>
      </c>
      <c r="F40" s="115" t="str">
        <f>+VLOOKUP(A40,'Evaluación de riesgos'!$B$13:$K$160,10,0)</f>
        <v>Mantenimiento del control</v>
      </c>
      <c r="G40" s="115">
        <f>+VLOOKUP(A40,'Evaluación de riesgos'!$B$13:$O$160,13,0)</f>
        <v>143.12360000000001</v>
      </c>
      <c r="H40" s="117" t="e">
        <f t="shared" si="3"/>
        <v>#REF!</v>
      </c>
      <c r="I40" s="115" t="e">
        <f t="shared" si="8"/>
        <v>#REF!</v>
      </c>
      <c r="J40" s="115" t="s">
        <v>337</v>
      </c>
      <c r="K40" s="115">
        <f>+IF(ISBLANK(VLOOKUP(A40,'Evaluación de riesgos'!$B$16:$F$160,5,0)),"",VLOOKUP(A40,'Evaluación de riesgos'!$B$16:$F$160,5,0))</f>
        <v>3</v>
      </c>
      <c r="L40" s="115">
        <f>+IF(ISBLANK(VLOOKUP(A40,'Evaluación de riesgos'!$B$16:$J$160,9,9)),"",VLOOKUP(A40,'Evaluación de riesgos'!$B$16:$J$160,9,9))</f>
        <v>3</v>
      </c>
      <c r="M40" s="115">
        <f t="shared" si="5"/>
        <v>1</v>
      </c>
      <c r="N40" s="115">
        <f t="shared" si="4"/>
        <v>1</v>
      </c>
      <c r="O40" s="115"/>
      <c r="P40" s="115"/>
    </row>
    <row r="41" spans="1:16" x14ac:dyDescent="0.2">
      <c r="A41" s="115" t="s">
        <v>340</v>
      </c>
      <c r="B41" s="115" t="str">
        <f t="shared" si="2"/>
        <v>9</v>
      </c>
      <c r="C41" s="115" t="str">
        <f>+MID(VLOOKUP(A41,'Evaluación de riesgos'!$B$13:$C$160,2,0),4,LEN(VLOOKUP(A41,'Evaluación de riesgos'!$B$13:$C$160,2,0))-4)</f>
        <v xml:space="preserve"> La Alta Dirección evalúa fallas en los controles (diseño y ejecución) para definir cursos de acción apropiados para su mejora, basados en los informes de la segunda y tercera linea de defensa</v>
      </c>
      <c r="D41" s="115" t="s">
        <v>274</v>
      </c>
      <c r="E41" s="115" t="str">
        <f>+VLOOKUP(A41,'Evaluación de riesgos'!$B$13:$K$160,3,0)</f>
        <v>Dimension de Control Interno
Lineas de Defensa</v>
      </c>
      <c r="F41" s="115" t="str">
        <f>+VLOOKUP(A41,'Evaluación de riesgos'!$B$13:$K$160,10,0)</f>
        <v>Mantenimiento del control</v>
      </c>
      <c r="G41" s="115">
        <f>+VLOOKUP(A41,'Evaluación de riesgos'!$B$13:$O$160,13,0)</f>
        <v>143.2456</v>
      </c>
      <c r="H41" s="117" t="e">
        <f t="shared" si="3"/>
        <v>#REF!</v>
      </c>
      <c r="I41" s="115" t="e">
        <f t="shared" si="8"/>
        <v>#REF!</v>
      </c>
      <c r="J41" s="115" t="s">
        <v>337</v>
      </c>
      <c r="K41" s="115">
        <f>+IF(ISBLANK(VLOOKUP(A41,'Evaluación de riesgos'!$B$16:$F$160,5,0)),"",VLOOKUP(A41,'Evaluación de riesgos'!$B$16:$F$160,5,0))</f>
        <v>3</v>
      </c>
      <c r="L41" s="115">
        <f>+IF(ISBLANK(VLOOKUP(A41,'Evaluación de riesgos'!$B$16:$J$160,9,9)),"",VLOOKUP(A41,'Evaluación de riesgos'!$B$16:$J$160,9,9))</f>
        <v>3</v>
      </c>
      <c r="M41" s="115">
        <f t="shared" si="5"/>
        <v>1</v>
      </c>
      <c r="N41" s="115">
        <f t="shared" si="4"/>
        <v>1</v>
      </c>
      <c r="O41" s="115"/>
      <c r="P41" s="115"/>
    </row>
    <row r="42" spans="1:16" x14ac:dyDescent="0.2">
      <c r="A42" s="115" t="s">
        <v>341</v>
      </c>
      <c r="B42" s="115" t="str">
        <f t="shared" si="2"/>
        <v>9</v>
      </c>
      <c r="C42" s="115" t="str">
        <f>+MID(VLOOKUP(A42,'Evaluación de riesgos'!$B$13:$C$160,2,0),4,LEN(VLOOKUP(A42,'Evaluación de riesgos'!$B$13:$C$160,2,0))-4)</f>
        <v xml:space="preserve"> La entidad analiza el impacto sobre el control interno por cambios en los diferentes niveles organizacionales</v>
      </c>
      <c r="D42" s="115" t="s">
        <v>274</v>
      </c>
      <c r="E42" s="115" t="str">
        <f>+VLOOKUP(A42,'Evaluación de riesgos'!$B$13:$K$160,3,0)</f>
        <v>Dimension de Direccionamiento Estrategico y Planeacion
Politica de Planeacion Institucional
Dimension de Control Interno
Linea Estrategica</v>
      </c>
      <c r="F42" s="115" t="str">
        <f>+VLOOKUP(A42,'Evaluación de riesgos'!$B$13:$K$160,10,0)</f>
        <v>Mantenimiento del control</v>
      </c>
      <c r="G42" s="115">
        <f>+VLOOKUP(A42,'Evaluación de riesgos'!$B$13:$O$160,13,0)</f>
        <v>143.36539999999999</v>
      </c>
      <c r="H42" s="117" t="e">
        <f t="shared" si="3"/>
        <v>#REF!</v>
      </c>
      <c r="I42" s="115" t="e">
        <f t="shared" si="8"/>
        <v>#REF!</v>
      </c>
      <c r="J42" s="115" t="s">
        <v>337</v>
      </c>
      <c r="K42" s="115">
        <f>+IF(ISBLANK(VLOOKUP(A42,'Evaluación de riesgos'!$B$16:$F$160,5,0)),"",VLOOKUP(A42,'Evaluación de riesgos'!$B$16:$F$160,5,0))</f>
        <v>3</v>
      </c>
      <c r="L42" s="115">
        <f>+IF(ISBLANK(VLOOKUP(A42,'Evaluación de riesgos'!$B$16:$J$160,9,9)),"",VLOOKUP(A42,'Evaluación de riesgos'!$B$16:$J$160,9,9))</f>
        <v>3</v>
      </c>
      <c r="M42" s="115">
        <f t="shared" si="5"/>
        <v>1</v>
      </c>
      <c r="N42" s="115">
        <f t="shared" si="4"/>
        <v>1</v>
      </c>
      <c r="O42" s="115"/>
      <c r="P42" s="115"/>
    </row>
    <row r="43" spans="1:16" x14ac:dyDescent="0.2">
      <c r="A43" s="115" t="s">
        <v>342</v>
      </c>
      <c r="B43" s="115" t="str">
        <f>+LEFT(A43,2)</f>
        <v>10</v>
      </c>
      <c r="C43" s="115" t="str">
        <f>+MID(VLOOKUP(A43,'Actividades de control'!$B$13:$C$176,2,0),5,LEN(VLOOKUP(A43,'Actividades de control'!$B$13:$C$176,2,0))-5)</f>
        <v xml:space="preserve"> Para el desarrollo de las actividades de control, la entidad considera la adecuada división de las funciones y que éstas se encuentren segregadas en diferentes personas para reducir el riesgo de error o de incumplimientos de alto impacto en la operación</v>
      </c>
      <c r="D43" s="115" t="s">
        <v>275</v>
      </c>
      <c r="E43" s="115" t="str">
        <f>+VLOOKUP(A43,'Actividades de control'!$B$18:$K$122,3,0)</f>
        <v>Dimension de Control Interno
Lineas de Defensa</v>
      </c>
      <c r="F43" s="115" t="str">
        <f>+VLOOKUP(A43,'Actividades de control'!$B$18:$K$122,10,0)</f>
        <v>Mantenimiento del control</v>
      </c>
      <c r="G43" s="115">
        <f>+VLOOKUP(A43,'Actividades de control'!$B$13:$N$176,13,0)</f>
        <v>223.45689999999999</v>
      </c>
      <c r="H43" s="117" t="e">
        <f t="shared" si="3"/>
        <v>#REF!</v>
      </c>
      <c r="I43" s="115" t="e">
        <f t="shared" si="8"/>
        <v>#REF!</v>
      </c>
      <c r="J43" s="115" t="s">
        <v>343</v>
      </c>
      <c r="K43" s="115">
        <f>+IF(ISBLANK(VLOOKUP(A43,'Actividades de control'!$B$21:$F$122,5,0)),"",VLOOKUP(A43,'Actividades de control'!$B$21:$F$122,5,0))</f>
        <v>3</v>
      </c>
      <c r="L43" s="115">
        <f>+IF(ISBLANK(VLOOKUP(A43,'Actividades de control'!$B$21:$J$122,9,0)),"",VLOOKUP(A43,'Actividades de control'!$B$21:$J$122,9,0))</f>
        <v>3</v>
      </c>
      <c r="M43" s="115">
        <f t="shared" si="5"/>
        <v>1</v>
      </c>
      <c r="N43" s="115">
        <f t="shared" si="4"/>
        <v>1</v>
      </c>
      <c r="O43" s="115"/>
      <c r="P43" s="115"/>
    </row>
    <row r="44" spans="1:16" x14ac:dyDescent="0.2">
      <c r="A44" s="115" t="s">
        <v>344</v>
      </c>
      <c r="B44" s="115" t="str">
        <f t="shared" ref="B44:B82" si="9">+LEFT(A44,2)</f>
        <v>10</v>
      </c>
      <c r="C44" s="115" t="str">
        <f>+MID(VLOOKUP(A44,'Actividades de control'!$B$13:$C$176,2,0),5,LEN(VLOOKUP(A44,'Actividades de control'!$B$13:$C$176,2,0))-5)</f>
        <v xml:space="preserve"> Se han idenfificado y documentado las situaciones específicas en donde no es posible segregar adecuadamente las funciones (ej: falta de personal, presupuesto), con el fin de definir actividades de control alternativas para cubrir los riesgos identificados.</v>
      </c>
      <c r="D44" s="115" t="s">
        <v>275</v>
      </c>
      <c r="E44" s="115" t="str">
        <f>+VLOOKUP(A44,'Actividades de control'!$B$18:$K$122,3,0)</f>
        <v>Dimension de Control Interno
Lineas de Defensa</v>
      </c>
      <c r="F44" s="115" t="str">
        <f>+VLOOKUP(A44,'Actividades de control'!$B$18:$K$122,10,0)</f>
        <v>Mantenimiento del control</v>
      </c>
      <c r="G44" s="115">
        <f>+VLOOKUP(A44,'Actividades de control'!$B$13:$N$176,13,0)</f>
        <v>223.5478</v>
      </c>
      <c r="H44" s="117" t="e">
        <f t="shared" si="3"/>
        <v>#REF!</v>
      </c>
      <c r="I44" s="115" t="e">
        <f t="shared" si="8"/>
        <v>#REF!</v>
      </c>
      <c r="J44" s="115" t="s">
        <v>343</v>
      </c>
      <c r="K44" s="115">
        <f>+IF(ISBLANK(VLOOKUP(A44,'Actividades de control'!$B$21:$F$122,5,0)),"",VLOOKUP(A44,'Actividades de control'!$B$21:$F$122,5,0))</f>
        <v>3</v>
      </c>
      <c r="L44" s="115">
        <f>+IF(ISBLANK(VLOOKUP(A44,'Actividades de control'!$B$21:$J$122,9,0)),"",VLOOKUP(A44,'Actividades de control'!$B$21:$J$122,9,0))</f>
        <v>3</v>
      </c>
      <c r="M44" s="115">
        <f t="shared" si="5"/>
        <v>1</v>
      </c>
      <c r="N44" s="115">
        <f t="shared" si="4"/>
        <v>1</v>
      </c>
      <c r="O44" s="115"/>
      <c r="P44" s="115"/>
    </row>
    <row r="45" spans="1:16" x14ac:dyDescent="0.2">
      <c r="A45" s="115" t="s">
        <v>345</v>
      </c>
      <c r="B45" s="115" t="str">
        <f t="shared" si="9"/>
        <v>10</v>
      </c>
      <c r="C45" s="115" t="str">
        <f>+MID(VLOOKUP(A45,'Actividades de control'!$B$13:$C$176,2,0),5,LEN(VLOOKUP(A45,'Actividades de control'!$B$13:$C$176,2,0))-5)</f>
        <v xml:space="preserve"> El diseño de otros  sistemas de gestión (bajo normas o estándares internacionales como la ISO), se intregan de forma adecuada a la estructura de control de la entidad</v>
      </c>
      <c r="D45" s="115" t="s">
        <v>275</v>
      </c>
      <c r="E45" s="115" t="str">
        <f>+VLOOKUP(A45,'Actividades de control'!$B$18:$K$122,3,0)</f>
        <v xml:space="preserve">
Dimension de Gestion con Valores para Resultados
Dimension de Control Interno
Lineas de Defensa</v>
      </c>
      <c r="F45" s="115" t="str">
        <f>+VLOOKUP(A45,'Actividades de control'!$B$18:$K$122,10,0)</f>
        <v>Mantenimiento del control</v>
      </c>
      <c r="G45" s="115">
        <f>+VLOOKUP(A45,'Actividades de control'!$B$13:$N$176,13,0)</f>
        <v>223.64580000000001</v>
      </c>
      <c r="H45" s="117" t="e">
        <f t="shared" si="3"/>
        <v>#REF!</v>
      </c>
      <c r="I45" s="115" t="e">
        <f t="shared" si="8"/>
        <v>#REF!</v>
      </c>
      <c r="J45" s="115" t="s">
        <v>343</v>
      </c>
      <c r="K45" s="115">
        <f>+IF(ISBLANK(VLOOKUP(A45,'Actividades de control'!$B$21:$F$122,5,0)),"",VLOOKUP(A45,'Actividades de control'!$B$21:$F$122,5,0))</f>
        <v>3</v>
      </c>
      <c r="L45" s="115">
        <f>+IF(ISBLANK(VLOOKUP(A45,'Actividades de control'!$B$21:$J$122,9,0)),"",VLOOKUP(A45,'Actividades de control'!$B$21:$J$122,9,0))</f>
        <v>3</v>
      </c>
      <c r="M45" s="115">
        <f t="shared" si="5"/>
        <v>1</v>
      </c>
      <c r="N45" s="115">
        <f t="shared" si="4"/>
        <v>1</v>
      </c>
      <c r="O45" s="115"/>
      <c r="P45" s="115"/>
    </row>
    <row r="46" spans="1:16" x14ac:dyDescent="0.2">
      <c r="A46" s="115" t="s">
        <v>346</v>
      </c>
      <c r="B46" s="115" t="str">
        <f t="shared" si="9"/>
        <v>11</v>
      </c>
      <c r="C46" s="115" t="str">
        <f>+MID(VLOOKUP(A46,'Actividades de control'!$B$13:$C$176,2,0),5,LEN(VLOOKUP(A46,'Actividades de control'!$B$13:$C$176,2,0))-5)</f>
        <v xml:space="preserve"> La entidad establece actividades de control relevantes sobre las infraestructuras tecnológicas; los procesos de gestión de la seguridad y sobre los procesos de adquisición, desarrollo y mantenimiento de tecnologías</v>
      </c>
      <c r="D46" s="115" t="s">
        <v>275</v>
      </c>
      <c r="E46" s="115" t="str">
        <f>+VLOOKUP(A46,'Actividades de control'!$B$18:$K$122,3,0)</f>
        <v xml:space="preserve">Dimension de Gestion con Valores para el Resultado
Politica de Gobierno Digital 
Politica de Seguridad Digital
</v>
      </c>
      <c r="F46" s="115" t="str">
        <f>+VLOOKUP(A46,'Actividades de control'!$B$18:$K$122,10,0)</f>
        <v>Mantenimiento del control</v>
      </c>
      <c r="G46" s="115">
        <f>+VLOOKUP(A46,'Actividades de control'!$B$13:$N$176,13,0)</f>
        <v>223.78960000000001</v>
      </c>
      <c r="H46" s="117" t="e">
        <f t="shared" si="3"/>
        <v>#REF!</v>
      </c>
      <c r="I46" s="115" t="e">
        <f t="shared" si="8"/>
        <v>#REF!</v>
      </c>
      <c r="J46" s="115" t="s">
        <v>347</v>
      </c>
      <c r="K46" s="115">
        <f>+IF(ISBLANK(VLOOKUP(A46,'Actividades de control'!$B$21:$F$122,5,0)),"",VLOOKUP(A46,'Actividades de control'!$B$21:$F$122,5,0))</f>
        <v>3</v>
      </c>
      <c r="L46" s="115">
        <f>+IF(ISBLANK(VLOOKUP(A46,'Actividades de control'!$B$21:$J$122,9,0)),"",VLOOKUP(A46,'Actividades de control'!$B$21:$J$122,9,0))</f>
        <v>3</v>
      </c>
      <c r="M46" s="115">
        <f t="shared" si="5"/>
        <v>1</v>
      </c>
      <c r="N46" s="115">
        <f t="shared" si="4"/>
        <v>1</v>
      </c>
      <c r="O46" s="115"/>
      <c r="P46" s="115"/>
    </row>
    <row r="47" spans="1:16" x14ac:dyDescent="0.2">
      <c r="A47" s="115" t="s">
        <v>348</v>
      </c>
      <c r="B47" s="115" t="str">
        <f t="shared" si="9"/>
        <v>11</v>
      </c>
      <c r="C47" s="115" t="str">
        <f>+MID(VLOOKUP(A47,'Actividades de control'!$B$13:$C$176,2,0),5,LEN(VLOOKUP(A47,'Actividades de control'!$B$13:$C$176,2,0))-5)</f>
        <v xml:space="preserve">  Para los proveedores de tecnología  selecciona y desarrolla actividades de control internas sobre las actividades realizadas por el proveedor de servicios</v>
      </c>
      <c r="D47" s="115" t="s">
        <v>275</v>
      </c>
      <c r="E47" s="115" t="str">
        <f>+VLOOKUP(A47,'Actividades de control'!$B$18:$K$122,3,0)</f>
        <v xml:space="preserve">Dimension de Gestion con Valores para el Resultado
Politica de Gobierno Digital 
Politica de Seguridad Digital
</v>
      </c>
      <c r="F47" s="115" t="str">
        <f>+VLOOKUP(A47,'Actividades de control'!$B$18:$K$122,10,0)</f>
        <v>Mantenimiento del control</v>
      </c>
      <c r="G47" s="115">
        <f>+VLOOKUP(A47,'Actividades de control'!$B$13:$N$176,13,0)</f>
        <v>223.84559999999999</v>
      </c>
      <c r="H47" s="117" t="e">
        <f t="shared" si="3"/>
        <v>#REF!</v>
      </c>
      <c r="I47" s="115" t="e">
        <f t="shared" si="8"/>
        <v>#REF!</v>
      </c>
      <c r="J47" s="115" t="s">
        <v>347</v>
      </c>
      <c r="K47" s="115">
        <f>+IF(ISBLANK(VLOOKUP(A47,'Actividades de control'!$B$21:$F$122,5,0)),"",VLOOKUP(A47,'Actividades de control'!$B$21:$F$122,5,0))</f>
        <v>3</v>
      </c>
      <c r="L47" s="115">
        <f>+IF(ISBLANK(VLOOKUP(A47,'Actividades de control'!$B$21:$J$122,9,0)),"",VLOOKUP(A47,'Actividades de control'!$B$21:$J$122,9,0))</f>
        <v>3</v>
      </c>
      <c r="M47" s="115">
        <f t="shared" si="5"/>
        <v>1</v>
      </c>
      <c r="N47" s="115">
        <f t="shared" si="4"/>
        <v>1</v>
      </c>
      <c r="O47" s="115"/>
      <c r="P47" s="115"/>
    </row>
    <row r="48" spans="1:16" x14ac:dyDescent="0.2">
      <c r="A48" s="115" t="s">
        <v>349</v>
      </c>
      <c r="B48" s="115" t="str">
        <f t="shared" si="9"/>
        <v>11</v>
      </c>
      <c r="C48" s="115" t="str">
        <f>+MID(VLOOKUP(A48,'Actividades de control'!$B$13:$C$176,2,0),5,LEN(VLOOKUP(A48,'Actividades de control'!$B$13:$C$176,2,0))-5)</f>
        <v xml:space="preserve"> Se cuenta con matrices de roles y usuarios siguiendo los principios de segregación de funciones.</v>
      </c>
      <c r="D48" s="115" t="s">
        <v>275</v>
      </c>
      <c r="E48" s="115" t="str">
        <f>+VLOOKUP(A48,'Actividades de control'!$B$18:$K$122,3,0)</f>
        <v xml:space="preserve">Dimension de Gestion con Valores para el Resultado
Politica de Fortalecimiento Organizacional y Simplificacion de Procesos.
</v>
      </c>
      <c r="F48" s="115" t="str">
        <f>+VLOOKUP(A48,'Actividades de control'!$B$18:$K$122,10,0)</f>
        <v>Mantenimiento del control</v>
      </c>
      <c r="G48" s="115">
        <f>+VLOOKUP(A48,'Actividades de control'!$B$13:$N$176,13,0)</f>
        <v>223.96539999999999</v>
      </c>
      <c r="H48" s="117" t="e">
        <f t="shared" si="3"/>
        <v>#REF!</v>
      </c>
      <c r="I48" s="115" t="e">
        <f t="shared" si="8"/>
        <v>#REF!</v>
      </c>
      <c r="J48" s="115" t="s">
        <v>347</v>
      </c>
      <c r="K48" s="115">
        <f>+IF(ISBLANK(VLOOKUP(A48,'Actividades de control'!$B$21:$F$122,5,0)),"",VLOOKUP(A48,'Actividades de control'!$B$21:$F$122,5,0))</f>
        <v>3</v>
      </c>
      <c r="L48" s="115">
        <f>+IF(ISBLANK(VLOOKUP(A48,'Actividades de control'!$B$21:$J$122,9,0)),"",VLOOKUP(A48,'Actividades de control'!$B$21:$J$122,9,0))</f>
        <v>3</v>
      </c>
      <c r="M48" s="115">
        <f t="shared" si="5"/>
        <v>1</v>
      </c>
      <c r="N48" s="115">
        <f t="shared" si="4"/>
        <v>1</v>
      </c>
      <c r="O48" s="115"/>
      <c r="P48" s="115"/>
    </row>
    <row r="49" spans="1:16" x14ac:dyDescent="0.2">
      <c r="A49" s="115" t="s">
        <v>350</v>
      </c>
      <c r="B49" s="115" t="str">
        <f t="shared" si="9"/>
        <v>11</v>
      </c>
      <c r="C49" s="115" t="str">
        <f>+MID(VLOOKUP(A49,'Actividades de control'!$B$13:$C$176,2,0),5,LEN(VLOOKUP(A49,'Actividades de control'!$B$13:$C$176,2,0))-5)</f>
        <v xml:space="preserve"> Se cuenta con información de la 3a línea de defensa, como evaluador independiente en relación con los controles implementados por el proveedor de servicios, para  asegurar que los riesgos relacionados se mitigan.</v>
      </c>
      <c r="D49" s="115" t="s">
        <v>275</v>
      </c>
      <c r="E49" s="115" t="str">
        <f>+VLOOKUP(A49,'Actividades de control'!$B$18:$K$122,3,0)</f>
        <v>Dimension Control Interno
Tercera Linea de Defensa</v>
      </c>
      <c r="F49" s="115" t="str">
        <f>+VLOOKUP(A49,'Actividades de control'!$B$18:$K$122,10,0)</f>
        <v>Mantenimiento del control</v>
      </c>
      <c r="G49" s="115">
        <f>+VLOOKUP(A49,'Actividades de control'!$B$13:$N$176,13,0)</f>
        <v>224.01230000000001</v>
      </c>
      <c r="H49" s="117" t="e">
        <f t="shared" si="3"/>
        <v>#REF!</v>
      </c>
      <c r="I49" s="115" t="e">
        <f t="shared" si="8"/>
        <v>#REF!</v>
      </c>
      <c r="J49" s="115" t="s">
        <v>347</v>
      </c>
      <c r="K49" s="115">
        <f>+IF(ISBLANK(VLOOKUP(A49,'Actividades de control'!$B$21:$F$122,5,0)),"",VLOOKUP(A49,'Actividades de control'!$B$21:$F$122,5,0))</f>
        <v>3</v>
      </c>
      <c r="L49" s="115">
        <f>+IF(ISBLANK(VLOOKUP(A49,'Actividades de control'!$B$21:$J$122,9,0)),"",VLOOKUP(A49,'Actividades de control'!$B$21:$J$122,9,0))</f>
        <v>3</v>
      </c>
      <c r="M49" s="115">
        <f t="shared" si="5"/>
        <v>1</v>
      </c>
      <c r="N49" s="115">
        <f t="shared" si="4"/>
        <v>1</v>
      </c>
      <c r="O49" s="115"/>
      <c r="P49" s="115"/>
    </row>
    <row r="50" spans="1:16" x14ac:dyDescent="0.2">
      <c r="A50" s="115" t="s">
        <v>351</v>
      </c>
      <c r="B50" s="115" t="str">
        <f t="shared" si="9"/>
        <v>12</v>
      </c>
      <c r="C50" s="115" t="str">
        <f>+MID(VLOOKUP(A50,'Actividades de control'!$B$13:$C$176,2,0),5,LEN(VLOOKUP(A50,'Actividades de control'!$B$13:$C$176,2,0))-5)</f>
        <v xml:space="preserve"> Se evalúa la actualización de procesos, procedimientos, políticas de operación, instructivos, manuales u otras herramientas para garantizar la aplicación adecuada de las principales actividades de control.
</v>
      </c>
      <c r="D50" s="115" t="s">
        <v>275</v>
      </c>
      <c r="E50" s="115" t="str">
        <f>+VLOOKUP(A50,'Actividades de control'!$B$18:$K$122,3,0)</f>
        <v>Dimension de Gestion con Valores para el Resultado
Politica de Fortalecimiento Organizacional y Simplificacion de Procesos.</v>
      </c>
      <c r="F50" s="115" t="str">
        <f>+VLOOKUP(A50,'Actividades de control'!$B$18:$K$122,10,0)</f>
        <v>Mantenimiento del control</v>
      </c>
      <c r="G50" s="115">
        <f>+VLOOKUP(A50,'Actividades de control'!$B$13:$N$176,13,0)</f>
        <v>224.12360000000001</v>
      </c>
      <c r="H50" s="117" t="e">
        <f t="shared" si="3"/>
        <v>#REF!</v>
      </c>
      <c r="I50" s="115" t="e">
        <f t="shared" si="8"/>
        <v>#REF!</v>
      </c>
      <c r="J50" s="115" t="s">
        <v>352</v>
      </c>
      <c r="K50" s="115">
        <f>+IF(ISBLANK(VLOOKUP(A50,'Actividades de control'!$B$21:$F$122,5,0)),"",VLOOKUP(A50,'Actividades de control'!$B$21:$F$122,5,0))</f>
        <v>3</v>
      </c>
      <c r="L50" s="115">
        <f>+IF(ISBLANK(VLOOKUP(A50,'Actividades de control'!$B$21:$J$122,9,0)),"",VLOOKUP(A50,'Actividades de control'!$B$21:$J$122,9,0))</f>
        <v>3</v>
      </c>
      <c r="M50" s="115">
        <f t="shared" si="5"/>
        <v>1</v>
      </c>
      <c r="N50" s="115">
        <f t="shared" si="4"/>
        <v>1</v>
      </c>
      <c r="O50" s="115"/>
      <c r="P50" s="115"/>
    </row>
    <row r="51" spans="1:16" x14ac:dyDescent="0.2">
      <c r="A51" s="115" t="s">
        <v>353</v>
      </c>
      <c r="B51" s="115" t="str">
        <f t="shared" si="9"/>
        <v>12</v>
      </c>
      <c r="C51" s="115" t="str">
        <f>+MID(VLOOKUP(A51,'Actividades de control'!$B$13:$C$176,2,0),6,LEN(VLOOKUP(A51,'Actividades de control'!$B$13:$C$176,2,0))-6)</f>
        <v xml:space="preserve"> El diseño de controles se evalúa frente a la gestión del riesgo</v>
      </c>
      <c r="D51" s="115" t="s">
        <v>275</v>
      </c>
      <c r="E51" s="115" t="str">
        <f>+VLOOKUP(A51,'Actividades de control'!$B$18:$K$122,3,0)</f>
        <v xml:space="preserve">Todas las Dimensiones de MIPG 
</v>
      </c>
      <c r="F51" s="115" t="str">
        <f>+VLOOKUP(A51,'Actividades de control'!$B$18:$K$122,10,0)</f>
        <v>Mantenimiento del control</v>
      </c>
      <c r="G51" s="115">
        <f>+VLOOKUP(A51,'Actividades de control'!$B$13:$N$176,13,0)</f>
        <v>224.23650000000001</v>
      </c>
      <c r="H51" s="117" t="e">
        <f t="shared" si="3"/>
        <v>#REF!</v>
      </c>
      <c r="I51" s="115" t="e">
        <f t="shared" si="8"/>
        <v>#REF!</v>
      </c>
      <c r="J51" s="115" t="s">
        <v>352</v>
      </c>
      <c r="K51" s="115">
        <f>+IF(ISBLANK(VLOOKUP(A51,'Actividades de control'!$B$21:$F$122,5,0)),"",VLOOKUP(A51,'Actividades de control'!$B$21:$F$122,5,0))</f>
        <v>3</v>
      </c>
      <c r="L51" s="115">
        <f>+IF(ISBLANK(VLOOKUP(A51,'Actividades de control'!$B$21:$J$122,9,0)),"",VLOOKUP(A51,'Actividades de control'!$B$21:$J$122,9,0))</f>
        <v>3</v>
      </c>
      <c r="M51" s="115">
        <f t="shared" si="5"/>
        <v>1</v>
      </c>
      <c r="N51" s="115">
        <f t="shared" si="4"/>
        <v>1</v>
      </c>
      <c r="O51" s="115"/>
      <c r="P51" s="115"/>
    </row>
    <row r="52" spans="1:16" x14ac:dyDescent="0.2">
      <c r="A52" s="115" t="s">
        <v>354</v>
      </c>
      <c r="B52" s="115" t="str">
        <f t="shared" si="9"/>
        <v>12</v>
      </c>
      <c r="C52" s="115" t="str">
        <f>+MID(VLOOKUP(A52,'Actividades de control'!$B$13:$C$176,2,0),6,LEN(VLOOKUP(A52,'Actividades de control'!$B$13:$C$176,2,0))-6)</f>
        <v xml:space="preserve"> Monitoreo a los riesgos acorde con la política de administración de riesgo establecida para la entidad.</v>
      </c>
      <c r="D52" s="115" t="s">
        <v>275</v>
      </c>
      <c r="E52" s="115" t="str">
        <f>+VLOOKUP(A52,'Actividades de control'!$B$18:$K$122,3,0)</f>
        <v>Dimension de Direccionamiento Estrategico y Planeacion
Politica de Planeacion Institucional.</v>
      </c>
      <c r="F52" s="115" t="str">
        <f>+VLOOKUP(A52,'Actividades de control'!$B$18:$K$122,10,0)</f>
        <v>Mantenimiento del control</v>
      </c>
      <c r="G52" s="115">
        <f>+VLOOKUP(A52,'Actividades de control'!$B$13:$N$176,13,0)</f>
        <v>224.23656</v>
      </c>
      <c r="H52" s="117" t="e">
        <f t="shared" si="3"/>
        <v>#REF!</v>
      </c>
      <c r="I52" s="115" t="e">
        <f t="shared" si="8"/>
        <v>#REF!</v>
      </c>
      <c r="J52" s="115" t="s">
        <v>352</v>
      </c>
      <c r="K52" s="115">
        <f>+IF(ISBLANK(VLOOKUP(A52,'Actividades de control'!$B$21:$F$122,5,0)),"",VLOOKUP(A52,'Actividades de control'!$B$21:$F$122,5,0))</f>
        <v>3</v>
      </c>
      <c r="L52" s="115">
        <f>+IF(ISBLANK(VLOOKUP(A52,'Actividades de control'!$B$21:$J$122,9,0)),"",VLOOKUP(A52,'Actividades de control'!$B$21:$J$122,9,0))</f>
        <v>3</v>
      </c>
      <c r="M52" s="115">
        <f t="shared" si="5"/>
        <v>1</v>
      </c>
      <c r="N52" s="115">
        <f t="shared" si="4"/>
        <v>1</v>
      </c>
      <c r="O52" s="115"/>
      <c r="P52" s="115"/>
    </row>
    <row r="53" spans="1:16" x14ac:dyDescent="0.2">
      <c r="A53" s="115" t="s">
        <v>355</v>
      </c>
      <c r="B53" s="115" t="str">
        <f t="shared" si="9"/>
        <v>12</v>
      </c>
      <c r="C53" s="115" t="str">
        <f>+MID(VLOOKUP(A53,'Actividades de control'!$B$13:$C$176,2,0),6,LEN(VLOOKUP(A53,'Actividades de control'!$B$13:$C$176,2,0))-6)</f>
        <v>Verificación de que los responsables estén ejecutando los controles tal como han sido diseñados</v>
      </c>
      <c r="D53" s="115" t="s">
        <v>275</v>
      </c>
      <c r="E53" s="115" t="str">
        <f>+VLOOKUP(A53,'Actividades de control'!$B$18:$K$122,3,0)</f>
        <v>Dimension Control Interno
Segunda Linea de Defensa</v>
      </c>
      <c r="F53" s="115" t="str">
        <f>+VLOOKUP(A53,'Actividades de control'!$B$18:$K$122,10,0)</f>
        <v>Mantenimiento del control</v>
      </c>
      <c r="G53" s="115">
        <f>+VLOOKUP(A53,'Actividades de control'!$B$13:$N$176,13,0)</f>
        <v>224.23656800000001</v>
      </c>
      <c r="H53" s="117" t="e">
        <f t="shared" ref="H53" si="10">+_xlfn.RANK.EQ(G53,$G$2:$G$82,1)</f>
        <v>#REF!</v>
      </c>
      <c r="I53" s="115" t="e">
        <f t="shared" si="8"/>
        <v>#REF!</v>
      </c>
      <c r="J53" s="115" t="s">
        <v>352</v>
      </c>
      <c r="K53" s="115">
        <f>+IF(ISBLANK(VLOOKUP(A53,'Actividades de control'!$B$21:$F$122,5,0)),"",VLOOKUP(A53,'Actividades de control'!$B$21:$F$122,5,0))</f>
        <v>3</v>
      </c>
      <c r="L53" s="115">
        <f>+IF(ISBLANK(VLOOKUP(A53,'Actividades de control'!$B$21:$J$122,9,0)),"",VLOOKUP(A53,'Actividades de control'!$B$21:$J$122,9,0))</f>
        <v>3</v>
      </c>
      <c r="M53" s="115">
        <f t="shared" si="5"/>
        <v>1</v>
      </c>
      <c r="N53" s="115">
        <f t="shared" ref="N53" si="11">+AVERAGEIF($D$2:$D$82,D53,$M$2:$M$82)</f>
        <v>1</v>
      </c>
      <c r="O53" s="115"/>
      <c r="P53" s="115"/>
    </row>
    <row r="54" spans="1:16" x14ac:dyDescent="0.2">
      <c r="A54" s="115" t="s">
        <v>356</v>
      </c>
      <c r="B54" s="115" t="str">
        <f t="shared" si="9"/>
        <v>12</v>
      </c>
      <c r="C54" s="115" t="str">
        <f>+MID(VLOOKUP(A54,'Actividades de control'!$B$13:$C$176,2,0),6,LEN(VLOOKUP(A54,'Actividades de control'!$B$13:$C$176,2,0))-6)</f>
        <v xml:space="preserve"> Se evalúa la adecuación de los controles a las especificidades de cada proceso, considerando cambios en regulaciones, estructuras internas u otros aspectos que determinen cambios en su diseño</v>
      </c>
      <c r="D54" s="115" t="s">
        <v>275</v>
      </c>
      <c r="E54" s="115" t="str">
        <f>+VLOOKUP(A54,'Actividades de control'!$B$18:$K$122,3,0)</f>
        <v>Dimension Control Interno
 Lineas de Defensa</v>
      </c>
      <c r="F54" s="115" t="str">
        <f>+VLOOKUP(A54,'Actividades de control'!$B$18:$K$122,10,0)</f>
        <v>Mantenimiento del control</v>
      </c>
      <c r="G54" s="115">
        <f>+VLOOKUP(A54,'Actividades de control'!$B$13:$N$176,13,0)</f>
        <v>224.3569</v>
      </c>
      <c r="H54" s="117" t="e">
        <f t="shared" ref="H54" si="12">+_xlfn.RANK.EQ(G54,$G$2:$G$82,1)</f>
        <v>#REF!</v>
      </c>
      <c r="I54" s="115" t="e">
        <f t="shared" si="8"/>
        <v>#REF!</v>
      </c>
      <c r="J54" s="115" t="s">
        <v>352</v>
      </c>
      <c r="K54" s="115">
        <f>+IF(ISBLANK(VLOOKUP(A54,'Actividades de control'!$B$21:$F$122,5,0)),"",VLOOKUP(A54,'Actividades de control'!$B$21:$F$122,5,0))</f>
        <v>3</v>
      </c>
      <c r="L54" s="115">
        <f>+IF(ISBLANK(VLOOKUP(A54,'Actividades de control'!$B$21:$J$122,9,0)),"",VLOOKUP(A54,'Actividades de control'!$B$21:$J$122,9,0))</f>
        <v>3</v>
      </c>
      <c r="M54" s="115">
        <f t="shared" si="5"/>
        <v>1</v>
      </c>
      <c r="N54" s="115">
        <f t="shared" ref="N54" si="13">+AVERAGEIF($D$2:$D$82,D54,$M$2:$M$82)</f>
        <v>1</v>
      </c>
      <c r="O54" s="115"/>
      <c r="P54" s="115"/>
    </row>
    <row r="55" spans="1:16" ht="12.75" customHeight="1" x14ac:dyDescent="0.2">
      <c r="A55" s="115" t="s">
        <v>357</v>
      </c>
      <c r="B55" s="115" t="str">
        <f t="shared" si="9"/>
        <v>13</v>
      </c>
      <c r="C55" s="115" t="str">
        <f>+MID(VLOOKUP(A55,'Info y Comunicación'!$B$13:$C$160,2,0),6,LEN(VLOOKUP(A55,'Info y Comunicación'!$B$13:$C$160,2,0))-6)</f>
        <v>La entidad ha diseñado sistemas de información para capturar y procesar datos y transformarlos en información para alcanzar los requerimientos de información definidos</v>
      </c>
      <c r="D55" s="115" t="s">
        <v>358</v>
      </c>
      <c r="E55" s="115" t="str">
        <f>+VLOOKUP(A55,'Info y Comunicación'!$B$15:$K$138,3,0)</f>
        <v xml:space="preserve">Dimension de Informacion y comunicación 
</v>
      </c>
      <c r="F55" s="115" t="str">
        <f>+VLOOKUP(A55,'Info y Comunicación'!$B$15:$K$138,10,0)</f>
        <v>Mantenimiento del control</v>
      </c>
      <c r="G55" s="115">
        <f>+VLOOKUP(A55,'Info y Comunicación'!$B$13:$N$160,13,0)</f>
        <v>304.45690000000002</v>
      </c>
      <c r="H55" s="117" t="e">
        <f t="shared" si="3"/>
        <v>#REF!</v>
      </c>
      <c r="I55" s="115" t="e">
        <f t="shared" si="8"/>
        <v>#REF!</v>
      </c>
      <c r="J55" s="115" t="s">
        <v>359</v>
      </c>
      <c r="K55" s="115">
        <f>+IF(ISBLANK(VLOOKUP(A55,'Info y Comunicación'!$B$19:$F$138,5,0)),"",VLOOKUP(A55,'Info y Comunicación'!$B$19:$F$138,5,0))</f>
        <v>3</v>
      </c>
      <c r="L55" s="115">
        <f>+IF(ISBLANK(VLOOKUP(A55,'Info y Comunicación'!$B$19:$J$138,9,0)),"",VLOOKUP(A55,'Info y Comunicación'!$B$19:$J$138,9,0))</f>
        <v>3</v>
      </c>
      <c r="M55" s="115">
        <f t="shared" si="5"/>
        <v>1</v>
      </c>
      <c r="N55" s="115">
        <f>+AVERAGEIF($D$2:$D$82,D55,$M$2:$M$82)</f>
        <v>1</v>
      </c>
      <c r="O55" s="115"/>
      <c r="P55" s="115"/>
    </row>
    <row r="56" spans="1:16" ht="12.75" customHeight="1" x14ac:dyDescent="0.2">
      <c r="A56" s="115" t="s">
        <v>360</v>
      </c>
      <c r="B56" s="115" t="str">
        <f t="shared" si="9"/>
        <v>13</v>
      </c>
      <c r="C56" s="115" t="str">
        <f>+MID(VLOOKUP(A56,'Info y Comunicación'!$B$13:$C$160,2,0),6,LEN(VLOOKUP(A56,'Info y Comunicación'!$B$13:$C$160,2,0))-6)</f>
        <v xml:space="preserve"> La entidad cuenta con el inventario de información relevante (interno/externa) y cuenta con un mecanismo que permita su actualización</v>
      </c>
      <c r="D56" s="115" t="s">
        <v>358</v>
      </c>
      <c r="E56" s="115" t="str">
        <f>+VLOOKUP(A56,'Info y Comunicación'!$B$15:$K$138,3,0)</f>
        <v>Dimension de Informacion y comunicación 
Politica de Transparencia y Acceso a la Informaciòn Publica</v>
      </c>
      <c r="F56" s="115" t="str">
        <f>+VLOOKUP(A56,'Info y Comunicación'!$B$15:$K$138,10,0)</f>
        <v>Mantenimiento del control</v>
      </c>
      <c r="G56" s="115">
        <f>+VLOOKUP(A56,'Info y Comunicación'!$B$13:$N$160,13,0)</f>
        <v>304.56319999999999</v>
      </c>
      <c r="H56" s="117" t="e">
        <f t="shared" si="3"/>
        <v>#REF!</v>
      </c>
      <c r="I56" s="115" t="e">
        <f t="shared" si="8"/>
        <v>#REF!</v>
      </c>
      <c r="J56" s="115" t="s">
        <v>359</v>
      </c>
      <c r="K56" s="115">
        <f>+IF(ISBLANK(VLOOKUP(A56,'Info y Comunicación'!$B$19:$F$138,5,0)),"",VLOOKUP(A56,'Info y Comunicación'!$B$19:$F$138,5,0))</f>
        <v>3</v>
      </c>
      <c r="L56" s="115">
        <f>+IF(ISBLANK(VLOOKUP(A56,'Info y Comunicación'!$B$19:$J$138,9,0)),"",VLOOKUP(A56,'Info y Comunicación'!$B$19:$J$138,9,0))</f>
        <v>3</v>
      </c>
      <c r="M56" s="115">
        <f t="shared" si="5"/>
        <v>1</v>
      </c>
      <c r="N56" s="115">
        <f t="shared" si="4"/>
        <v>1</v>
      </c>
      <c r="O56" s="115"/>
      <c r="P56" s="115"/>
    </row>
    <row r="57" spans="1:16" ht="12.75" customHeight="1" x14ac:dyDescent="0.2">
      <c r="A57" s="115" t="s">
        <v>361</v>
      </c>
      <c r="B57" s="115" t="str">
        <f t="shared" si="9"/>
        <v>13</v>
      </c>
      <c r="C57" s="115" t="str">
        <f>+MID(VLOOKUP(A57,'Info y Comunicación'!$B$13:$C$160,2,0),6,LEN(VLOOKUP(A57,'Info y Comunicación'!$B$13:$C$160,2,0))-6)</f>
        <v>La entidad considera un ámbito amplio de fuentes de datos (internas y externas), para la captura y procesamiento posterior de información clave para la consecución de metas y objetivos</v>
      </c>
      <c r="D57" s="115" t="s">
        <v>358</v>
      </c>
      <c r="E57" s="115" t="str">
        <f>+VLOOKUP(A57,'Info y Comunicación'!$B$15:$K$138,3,0)</f>
        <v>Dimension de Informacion y comunicación 
Politica de Transparencia y Acceso a la Informaciòn Publica</v>
      </c>
      <c r="F57" s="115" t="str">
        <f>+VLOOKUP(A57,'Info y Comunicación'!$B$15:$K$138,10,0)</f>
        <v>Mantenimiento del control</v>
      </c>
      <c r="G57" s="115">
        <f>+VLOOKUP(A57,'Info y Comunicación'!$B$13:$N$160,13,0)</f>
        <v>304.63209999999998</v>
      </c>
      <c r="H57" s="117" t="e">
        <f t="shared" si="3"/>
        <v>#REF!</v>
      </c>
      <c r="I57" s="115" t="e">
        <f t="shared" si="8"/>
        <v>#REF!</v>
      </c>
      <c r="J57" s="115" t="s">
        <v>359</v>
      </c>
      <c r="K57" s="115">
        <f>+IF(ISBLANK(VLOOKUP(A57,'Info y Comunicación'!$B$19:$F$138,5,0)),"",VLOOKUP(A57,'Info y Comunicación'!$B$19:$F$138,5,0))</f>
        <v>3</v>
      </c>
      <c r="L57" s="115">
        <f>+IF(ISBLANK(VLOOKUP(A57,'Info y Comunicación'!$B$19:$J$138,9,0)),"",VLOOKUP(A57,'Info y Comunicación'!$B$19:$J$138,9,0))</f>
        <v>3</v>
      </c>
      <c r="M57" s="115">
        <f t="shared" si="5"/>
        <v>1</v>
      </c>
      <c r="N57" s="115">
        <f t="shared" si="4"/>
        <v>1</v>
      </c>
      <c r="O57" s="115"/>
      <c r="P57" s="115"/>
    </row>
    <row r="58" spans="1:16" ht="12.75" customHeight="1" x14ac:dyDescent="0.2">
      <c r="A58" s="115" t="s">
        <v>362</v>
      </c>
      <c r="B58" s="115" t="str">
        <f t="shared" si="9"/>
        <v>13</v>
      </c>
      <c r="C58" s="115" t="str">
        <f>+MID(VLOOKUP(A58,'Info y Comunicación'!$B$13:$C$160,2,0),6,LEN(VLOOKUP(A58,'Info y Comunicación'!$B$13:$C$160,2,0))-6)</f>
        <v>La entidad ha desarrollado e implementado actividades de control sobre la integridad, confidencialidad y disponibilidad de los datos e información definidos como relevantes</v>
      </c>
      <c r="D58" s="115" t="s">
        <v>358</v>
      </c>
      <c r="E58" s="115" t="str">
        <f>+VLOOKUP(A58,'Info y Comunicación'!$B$15:$K$138,3,0)</f>
        <v>Dimension de Informacion y comunicación 
Politica de Transparencia y Acceso a la Informaciòn Publica</v>
      </c>
      <c r="F58" s="115" t="str">
        <f>+VLOOKUP(A58,'Info y Comunicación'!$B$15:$K$138,10,0)</f>
        <v>Mantenimiento del control</v>
      </c>
      <c r="G58" s="115">
        <f>+VLOOKUP(A58,'Info y Comunicación'!$B$13:$N$160,13,0)</f>
        <v>304.78960000000001</v>
      </c>
      <c r="H58" s="117" t="e">
        <f t="shared" si="3"/>
        <v>#REF!</v>
      </c>
      <c r="I58" s="115" t="e">
        <f t="shared" si="8"/>
        <v>#REF!</v>
      </c>
      <c r="J58" s="115" t="s">
        <v>359</v>
      </c>
      <c r="K58" s="115">
        <f>+IF(ISBLANK(VLOOKUP(A58,'Info y Comunicación'!$B$19:$F$138,5,0)),"",VLOOKUP(A58,'Info y Comunicación'!$B$19:$F$138,5,0))</f>
        <v>3</v>
      </c>
      <c r="L58" s="115">
        <f>+IF(ISBLANK(VLOOKUP(A58,'Info y Comunicación'!$B$19:$J$138,9,0)),"",VLOOKUP(A58,'Info y Comunicación'!$B$19:$J$138,9,0))</f>
        <v>3</v>
      </c>
      <c r="M58" s="115">
        <f t="shared" si="5"/>
        <v>1</v>
      </c>
      <c r="N58" s="115">
        <f t="shared" si="4"/>
        <v>1</v>
      </c>
      <c r="O58" s="115"/>
      <c r="P58" s="115"/>
    </row>
    <row r="59" spans="1:16" ht="12.75" customHeight="1" x14ac:dyDescent="0.2">
      <c r="A59" s="115" t="s">
        <v>363</v>
      </c>
      <c r="B59" s="115" t="str">
        <f t="shared" si="9"/>
        <v>14</v>
      </c>
      <c r="C59" s="115" t="str">
        <f>+MID(VLOOKUP(A59,'Info y Comunicación'!$B$13:$C$160,2,0),6,LEN(VLOOKUP(A59,'Info y Comunicación'!$B$13:$C$160,2,0))-6)</f>
        <v>Para la comunicación interna la Alta Dirección tiene mecanismos que permitan dar a conocer los objetivos y metas estratégicas, de manera tal que todo el personal entiende su papel en su consecución. (Considera los canales más apropiados y evalúa su efectividad)</v>
      </c>
      <c r="D59" s="115" t="s">
        <v>358</v>
      </c>
      <c r="E59" s="115" t="str">
        <f>+VLOOKUP(A59,'Info y Comunicación'!$B$15:$K$138,3,0)</f>
        <v xml:space="preserve">Dimension de Informacion y comunicación
</v>
      </c>
      <c r="F59" s="115" t="str">
        <f>+VLOOKUP(A59,'Info y Comunicación'!$B$15:$K$138,10,0)</f>
        <v>Mantenimiento del control</v>
      </c>
      <c r="G59" s="115">
        <f>+VLOOKUP(A59,'Info y Comunicación'!$B$13:$N$160,13,0)</f>
        <v>304.8965</v>
      </c>
      <c r="H59" s="117" t="e">
        <f t="shared" si="3"/>
        <v>#REF!</v>
      </c>
      <c r="I59" s="115" t="e">
        <f t="shared" si="8"/>
        <v>#REF!</v>
      </c>
      <c r="J59" s="115" t="s">
        <v>364</v>
      </c>
      <c r="K59" s="115">
        <f>+IF(ISBLANK(VLOOKUP(A59,'Info y Comunicación'!$B$19:$F$138,5,0)),"",VLOOKUP(A59,'Info y Comunicación'!$B$19:$F$138,5,0))</f>
        <v>3</v>
      </c>
      <c r="L59" s="115">
        <f>+IF(ISBLANK(VLOOKUP(A59,'Info y Comunicación'!$B$19:$J$138,9,0)),"",VLOOKUP(A59,'Info y Comunicación'!$B$19:$J$138,9,0))</f>
        <v>3</v>
      </c>
      <c r="M59" s="115">
        <f t="shared" si="5"/>
        <v>1</v>
      </c>
      <c r="N59" s="115">
        <f t="shared" si="4"/>
        <v>1</v>
      </c>
      <c r="O59" s="115"/>
      <c r="P59" s="115"/>
    </row>
    <row r="60" spans="1:16" ht="12.75" customHeight="1" x14ac:dyDescent="0.2">
      <c r="A60" s="115" t="s">
        <v>365</v>
      </c>
      <c r="B60" s="115" t="str">
        <f t="shared" si="9"/>
        <v>14</v>
      </c>
      <c r="C60" s="115" t="str">
        <f>+MID(VLOOKUP(A60,'Info y Comunicación'!$B$13:$C$160,2,0),6,LEN(VLOOKUP(A60,'Info y Comunicación'!$B$13:$C$160,2,0))-6)</f>
        <v>La entidad cuenta con políticas de operación relacionadas con la administración de la información (niveles de autoridad y responsabilidad</v>
      </c>
      <c r="D60" s="115" t="s">
        <v>358</v>
      </c>
      <c r="E60" s="115" t="str">
        <f>+VLOOKUP(A60,'Info y Comunicación'!$B$15:$K$138,3,0)</f>
        <v xml:space="preserve">Dimension de Informacion y comunicación
</v>
      </c>
      <c r="F60" s="115" t="str">
        <f>+VLOOKUP(A60,'Info y Comunicación'!$B$15:$K$138,10,0)</f>
        <v>Mantenimiento del control</v>
      </c>
      <c r="G60" s="115">
        <f>+VLOOKUP(A60,'Info y Comunicación'!$B$13:$N$160,13,0)</f>
        <v>304.98540000000003</v>
      </c>
      <c r="H60" s="117" t="e">
        <f t="shared" si="3"/>
        <v>#REF!</v>
      </c>
      <c r="I60" s="115" t="e">
        <f t="shared" si="8"/>
        <v>#REF!</v>
      </c>
      <c r="J60" s="115" t="s">
        <v>364</v>
      </c>
      <c r="K60" s="115">
        <f>+IF(ISBLANK(VLOOKUP(A60,'Info y Comunicación'!$B$19:$F$138,5,0)),"",VLOOKUP(A60,'Info y Comunicación'!$B$19:$F$138,5,0))</f>
        <v>3</v>
      </c>
      <c r="L60" s="115">
        <f>+IF(ISBLANK(VLOOKUP(A60,'Info y Comunicación'!$B$19:$J$138,9,0)),"",VLOOKUP(A60,'Info y Comunicación'!$B$19:$J$138,9,0))</f>
        <v>3</v>
      </c>
      <c r="M60" s="115">
        <f t="shared" si="5"/>
        <v>1</v>
      </c>
      <c r="N60" s="115">
        <f t="shared" si="4"/>
        <v>1</v>
      </c>
      <c r="O60" s="115"/>
      <c r="P60" s="115"/>
    </row>
    <row r="61" spans="1:16" ht="12.75" customHeight="1" x14ac:dyDescent="0.2">
      <c r="A61" s="115" t="s">
        <v>366</v>
      </c>
      <c r="B61" s="115" t="str">
        <f t="shared" si="9"/>
        <v>14</v>
      </c>
      <c r="C61" s="115" t="str">
        <f>+MID(VLOOKUP(A61,'Info y Comunicación'!$B$13:$C$160,2,0),6,LEN(VLOOKUP(A61,'Info y Comunicación'!$B$13:$C$160,2,0))-6)</f>
        <v>La entidad cuenta con canales de información internos para la denuncia anónima o confidencial de posibles situaciones irregulares y se cuenta con mecanismos específicos para su manejo, de manera tal que generen la confianza para utilizarlos</v>
      </c>
      <c r="D61" s="115" t="s">
        <v>358</v>
      </c>
      <c r="E61" s="115" t="str">
        <f>+VLOOKUP(A61,'Info y Comunicación'!$B$15:$K$138,3,0)</f>
        <v xml:space="preserve">Dimension de Informacion y comunicación
</v>
      </c>
      <c r="F61" s="115" t="str">
        <f>+VLOOKUP(A61,'Info y Comunicación'!$B$15:$K$138,10,0)</f>
        <v>Mantenimiento del control</v>
      </c>
      <c r="G61" s="115">
        <f>+VLOOKUP(A61,'Info y Comunicación'!$B$13:$N$160,13,0)</f>
        <v>305.01229999999998</v>
      </c>
      <c r="H61" s="117" t="e">
        <f t="shared" si="3"/>
        <v>#REF!</v>
      </c>
      <c r="I61" s="115" t="e">
        <f t="shared" si="8"/>
        <v>#REF!</v>
      </c>
      <c r="J61" s="115" t="s">
        <v>364</v>
      </c>
      <c r="K61" s="115">
        <f>+IF(ISBLANK(VLOOKUP(A61,'Info y Comunicación'!$B$19:$F$138,5,0)),"",VLOOKUP(A61,'Info y Comunicación'!$B$19:$F$138,5,0))</f>
        <v>3</v>
      </c>
      <c r="L61" s="115">
        <f>+IF(ISBLANK(VLOOKUP(A61,'Info y Comunicación'!$B$19:$J$138,9,0)),"",VLOOKUP(A61,'Info y Comunicación'!$B$19:$J$138,9,0))</f>
        <v>3</v>
      </c>
      <c r="M61" s="115">
        <f t="shared" si="5"/>
        <v>1</v>
      </c>
      <c r="N61" s="115">
        <f t="shared" si="4"/>
        <v>1</v>
      </c>
      <c r="O61" s="115"/>
      <c r="P61" s="115"/>
    </row>
    <row r="62" spans="1:16" ht="12.75" customHeight="1" x14ac:dyDescent="0.2">
      <c r="A62" s="115" t="s">
        <v>367</v>
      </c>
      <c r="B62" s="115" t="str">
        <f t="shared" si="9"/>
        <v>14</v>
      </c>
      <c r="C62" s="115" t="str">
        <f>+MID(VLOOKUP(A62,'Info y Comunicación'!$B$13:$C$160,2,0),6,LEN(VLOOKUP(A62,'Info y Comunicación'!$B$13:$C$160,2,0))-6)</f>
        <v>La entidad establece e implementa políticas y procedimientos para facilitar una comunicación interna efectiva</v>
      </c>
      <c r="D62" s="115" t="s">
        <v>358</v>
      </c>
      <c r="E62" s="115" t="str">
        <f>+VLOOKUP(A62,'Info y Comunicación'!$B$15:$K$138,3,0)</f>
        <v xml:space="preserve">Dimension de Informacion y comunicación
</v>
      </c>
      <c r="F62" s="115" t="str">
        <f>+VLOOKUP(A62,'Info y Comunicación'!$B$15:$K$138,10,0)</f>
        <v>Mantenimiento del control</v>
      </c>
      <c r="G62" s="115">
        <f>+VLOOKUP(A62,'Info y Comunicación'!$B$13:$N$160,13,0)</f>
        <v>305.12360000000001</v>
      </c>
      <c r="H62" s="117" t="e">
        <f t="shared" si="3"/>
        <v>#REF!</v>
      </c>
      <c r="I62" s="115" t="e">
        <f t="shared" si="8"/>
        <v>#REF!</v>
      </c>
      <c r="J62" s="115" t="s">
        <v>364</v>
      </c>
      <c r="K62" s="115">
        <f>+IF(ISBLANK(VLOOKUP(A62,'Info y Comunicación'!$B$19:$F$138,5,0)),"",VLOOKUP(A62,'Info y Comunicación'!$B$19:$F$138,5,0))</f>
        <v>3</v>
      </c>
      <c r="L62" s="115">
        <f>+IF(ISBLANK(VLOOKUP(A62,'Info y Comunicación'!$B$19:$J$138,9,0)),"",VLOOKUP(A62,'Info y Comunicación'!$B$19:$J$138,9,0))</f>
        <v>3</v>
      </c>
      <c r="M62" s="115">
        <f t="shared" si="5"/>
        <v>1</v>
      </c>
      <c r="N62" s="115">
        <f t="shared" si="4"/>
        <v>1</v>
      </c>
      <c r="O62" s="115"/>
      <c r="P62" s="115"/>
    </row>
    <row r="63" spans="1:16" ht="12.75" customHeight="1" x14ac:dyDescent="0.2">
      <c r="A63" s="115" t="s">
        <v>368</v>
      </c>
      <c r="B63" s="115" t="str">
        <f t="shared" si="9"/>
        <v>15</v>
      </c>
      <c r="C63" s="115" t="str">
        <f>+MID(VLOOKUP(A63,'Info y Comunicación'!$B$13:$C$160,2,0),6,LEN(VLOOKUP(A63,'Info y Comunicación'!$B$13:$C$160,2,0))-6)</f>
        <v>La entidad desarrolla e implementa controles que facilitan la comunicación externa, la cual incluye  políticas y procedimientos. 
Incluye contratistas y proveedores de servicios tercerizados (cuando aplique).</v>
      </c>
      <c r="D63" s="115" t="s">
        <v>358</v>
      </c>
      <c r="E63" s="115" t="str">
        <f>+VLOOKUP(A63,'Info y Comunicación'!$B$15:$K$138,3,0)</f>
        <v xml:space="preserve">
Dimension de Informacion y Comunicación
Dimension de Control Interno
Primera Linea de Defensa</v>
      </c>
      <c r="F63" s="115" t="str">
        <f>+VLOOKUP(A63,'Info y Comunicación'!$B$15:$K$138,10,0)</f>
        <v>Mantenimiento del control</v>
      </c>
      <c r="G63" s="115">
        <f>+VLOOKUP(A63,'Info y Comunicación'!$B$13:$N$160,13,0)</f>
        <v>305.23689999999999</v>
      </c>
      <c r="H63" s="117" t="e">
        <f t="shared" si="3"/>
        <v>#REF!</v>
      </c>
      <c r="I63" s="115" t="e">
        <f t="shared" si="8"/>
        <v>#REF!</v>
      </c>
      <c r="J63" s="115" t="s">
        <v>369</v>
      </c>
      <c r="K63" s="115">
        <f>+IF(ISBLANK(VLOOKUP(A63,'Info y Comunicación'!$B$19:$F$138,5,0)),"",VLOOKUP(A63,'Info y Comunicación'!$B$19:$F$138,5,0))</f>
        <v>3</v>
      </c>
      <c r="L63" s="115">
        <f>+IF(ISBLANK(VLOOKUP(A63,'Info y Comunicación'!$B$19:$J$138,9,0)),"",VLOOKUP(A63,'Info y Comunicación'!$B$19:$J$138,9,0))</f>
        <v>3</v>
      </c>
      <c r="M63" s="115">
        <f t="shared" si="5"/>
        <v>1</v>
      </c>
      <c r="N63" s="115">
        <f t="shared" si="4"/>
        <v>1</v>
      </c>
      <c r="O63" s="115"/>
      <c r="P63" s="115"/>
    </row>
    <row r="64" spans="1:16" x14ac:dyDescent="0.2">
      <c r="A64" s="115" t="s">
        <v>370</v>
      </c>
      <c r="B64" s="115" t="str">
        <f t="shared" si="9"/>
        <v>15</v>
      </c>
      <c r="C64" s="115" t="str">
        <f>+MID(VLOOKUP(A64,'Info y Comunicación'!$B$13:$C$160,2,0),6,LEN(VLOOKUP(A64,'Info y Comunicación'!$B$13:$C$160,2,0))-6)</f>
        <v>La entidad cuenta con canales externos definidos de comunicación, asociados con el tipo de información a divulgar, y éstos son reconocidos a todo nivel de la organización.</v>
      </c>
      <c r="D64" s="115" t="s">
        <v>358</v>
      </c>
      <c r="E64" s="115" t="str">
        <f>+VLOOKUP(A64,'Info y Comunicación'!$B$15:$K$138,3,0)</f>
        <v xml:space="preserve">Dimension de Informacion y Comunicación
Politica de Transparencia, acceso a la información pública y lucha
contra la corrupción </v>
      </c>
      <c r="F64" s="115" t="str">
        <f>+VLOOKUP(A64,'Info y Comunicación'!$B$15:$K$138,10,0)</f>
        <v>Mantenimiento del control</v>
      </c>
      <c r="G64" s="115">
        <f>+VLOOKUP(A64,'Info y Comunicación'!$B$13:$N$160,13,0)</f>
        <v>305.36540000000002</v>
      </c>
      <c r="H64" s="117" t="e">
        <f t="shared" si="3"/>
        <v>#REF!</v>
      </c>
      <c r="I64" s="115" t="e">
        <f t="shared" si="8"/>
        <v>#REF!</v>
      </c>
      <c r="J64" s="115" t="s">
        <v>369</v>
      </c>
      <c r="K64" s="115">
        <f>+IF(ISBLANK(VLOOKUP(A64,'Info y Comunicación'!$B$19:$F$138,5,0)),"",VLOOKUP(A64,'Info y Comunicación'!$B$19:$F$138,5,0))</f>
        <v>3</v>
      </c>
      <c r="L64" s="115">
        <f>+IF(ISBLANK(VLOOKUP(A64,'Info y Comunicación'!$B$19:$J$138,9,0)),"",VLOOKUP(A64,'Info y Comunicación'!$B$19:$J$138,9,0))</f>
        <v>3</v>
      </c>
      <c r="M64" s="115">
        <f t="shared" si="5"/>
        <v>1</v>
      </c>
      <c r="N64" s="115">
        <f t="shared" si="4"/>
        <v>1</v>
      </c>
      <c r="O64" s="115"/>
      <c r="P64" s="115"/>
    </row>
    <row r="65" spans="1:16" x14ac:dyDescent="0.2">
      <c r="A65" s="115" t="s">
        <v>371</v>
      </c>
      <c r="B65" s="115" t="str">
        <f t="shared" si="9"/>
        <v>15</v>
      </c>
      <c r="C65" s="115" t="str">
        <f>+MID(VLOOKUP(A65,'Info y Comunicación'!$B$13:$C$160,2,0),6,LEN(VLOOKUP(A65,'Info y Comunicación'!$B$13:$C$160,2,0))-6)</f>
        <v>La entidad cuenta con procesos o procedimiento para el manejo de la información entrante (quién la recibe, quién la clasifica, quién la analiza), y a la respuesta requierida (quién la canaliza y la responde)</v>
      </c>
      <c r="D65" s="115" t="s">
        <v>358</v>
      </c>
      <c r="E65" s="115" t="str">
        <f>+VLOOKUP(A65,'Info y Comunicación'!$B$15:$K$138,3,0)</f>
        <v xml:space="preserve">Dimension de Informacion y Comunicación
Politica de Gestion Documental
Politica de Transparencia, acceso a la información pública y lucha
contra la corrupción </v>
      </c>
      <c r="F65" s="115" t="str">
        <f>+VLOOKUP(A65,'Info y Comunicación'!$B$15:$K$138,10,0)</f>
        <v>Mantenimiento del control</v>
      </c>
      <c r="G65" s="115">
        <f>+VLOOKUP(A65,'Info y Comunicación'!$B$13:$N$160,13,0)</f>
        <v>305.4563</v>
      </c>
      <c r="H65" s="117" t="e">
        <f t="shared" si="3"/>
        <v>#REF!</v>
      </c>
      <c r="I65" s="115" t="e">
        <f t="shared" si="8"/>
        <v>#REF!</v>
      </c>
      <c r="J65" s="115" t="s">
        <v>369</v>
      </c>
      <c r="K65" s="115">
        <f>+IF(ISBLANK(VLOOKUP(A65,'Info y Comunicación'!$B$19:$F$138,5,0)),"",VLOOKUP(A65,'Info y Comunicación'!$B$19:$F$138,5,0))</f>
        <v>3</v>
      </c>
      <c r="L65" s="115">
        <f>+IF(ISBLANK(VLOOKUP(A65,'Info y Comunicación'!$B$19:$J$138,9,0)),"",VLOOKUP(A65,'Info y Comunicación'!$B$19:$J$138,9,0))</f>
        <v>3</v>
      </c>
      <c r="M65" s="115">
        <f t="shared" si="5"/>
        <v>1</v>
      </c>
      <c r="N65" s="115">
        <f t="shared" si="4"/>
        <v>1</v>
      </c>
      <c r="O65" s="115"/>
      <c r="P65" s="115"/>
    </row>
    <row r="66" spans="1:16" x14ac:dyDescent="0.2">
      <c r="A66" s="115" t="s">
        <v>372</v>
      </c>
      <c r="B66" s="115" t="str">
        <f t="shared" si="9"/>
        <v>15</v>
      </c>
      <c r="C66" s="115" t="str">
        <f>+MID(VLOOKUP(A66,'Info y Comunicación'!$B$13:$C$160,2,0),6,LEN(VLOOKUP(A66,'Info y Comunicación'!$B$13:$C$160,2,0))-6)</f>
        <v>La entidad cuenta con procesos o procedimientos encaminados a evaluar periodicamente la efectividad de los canales de comunicación con partes externas, así como sus contenidos, de tal forma que se puedan mejorar.</v>
      </c>
      <c r="D66" s="115" t="s">
        <v>358</v>
      </c>
      <c r="E66" s="115" t="str">
        <f>+VLOOKUP(A66,'Info y Comunicación'!$B$15:$K$138,3,0)</f>
        <v>Dimension de Informacion y Comunicación
Politica deControl Interno
Lineas de Defensa</v>
      </c>
      <c r="F66" s="115" t="str">
        <f>+VLOOKUP(A66,'Info y Comunicación'!$B$15:$K$138,10,0)</f>
        <v>Mantenimiento del control</v>
      </c>
      <c r="G66" s="115">
        <f>+VLOOKUP(A66,'Info y Comunicación'!$B$13:$N$160,13,0)</f>
        <v>305.56319999999999</v>
      </c>
      <c r="H66" s="117" t="e">
        <f t="shared" si="3"/>
        <v>#REF!</v>
      </c>
      <c r="I66" s="115" t="e">
        <f t="shared" ref="I66:I82" si="14">+IF(F66=$F$2,$P$4,IF(F66=$F$3,$P$2,$P$3))</f>
        <v>#REF!</v>
      </c>
      <c r="J66" s="115" t="s">
        <v>369</v>
      </c>
      <c r="K66" s="115">
        <f>+IF(ISBLANK(VLOOKUP(A66,'Info y Comunicación'!$B$19:$F$138,5,0)),"",VLOOKUP(A66,'Info y Comunicación'!$B$19:$F$138,5,0))</f>
        <v>3</v>
      </c>
      <c r="L66" s="115">
        <f>+IF(ISBLANK(VLOOKUP(A66,'Info y Comunicación'!$B$19:$J$138,9,0)),"",VLOOKUP(A66,'Info y Comunicación'!$B$19:$J$138,9,0))</f>
        <v>3</v>
      </c>
      <c r="M66" s="115">
        <f t="shared" si="5"/>
        <v>1</v>
      </c>
      <c r="N66" s="115">
        <f t="shared" si="4"/>
        <v>1</v>
      </c>
      <c r="O66" s="115"/>
      <c r="P66" s="115"/>
    </row>
    <row r="67" spans="1:16" x14ac:dyDescent="0.2">
      <c r="A67" s="115" t="s">
        <v>373</v>
      </c>
      <c r="B67" s="115" t="str">
        <f t="shared" si="9"/>
        <v>15</v>
      </c>
      <c r="C67" s="115" t="str">
        <f>+MID(VLOOKUP(A67,'Info y Comunicación'!$B$13:$C$160,2,0),6,LEN(VLOOKUP(A67,'Info y Comunicación'!$B$13:$C$160,2,0))-6)</f>
        <v>La entidad analiza periodicamente su caracterización de usuarios o grupos de valor, a fin de actualizarla cuando sea pertinente</v>
      </c>
      <c r="D67" s="115" t="s">
        <v>358</v>
      </c>
      <c r="E67" s="115" t="str">
        <f>+VLOOKUP(A67,'Info y Comunicación'!$B$15:$K$138,3,0)</f>
        <v>Dimension de Direccionamiento Estrategico y Planeaciòn
Politica de Planeacion Institucional</v>
      </c>
      <c r="F67" s="115" t="str">
        <f>+VLOOKUP(A67,'Info y Comunicación'!$B$15:$K$138,10,0)</f>
        <v>Mantenimiento del control</v>
      </c>
      <c r="G67" s="115">
        <f>+VLOOKUP(A67,'Info y Comunicación'!$B$13:$N$160,13,0)</f>
        <v>305.63209999999998</v>
      </c>
      <c r="H67" s="117" t="e">
        <f t="shared" si="3"/>
        <v>#REF!</v>
      </c>
      <c r="I67" s="115" t="e">
        <f t="shared" si="14"/>
        <v>#REF!</v>
      </c>
      <c r="J67" s="115" t="s">
        <v>369</v>
      </c>
      <c r="K67" s="115">
        <f>+IF(ISBLANK(VLOOKUP(A67,'Info y Comunicación'!$B$19:$F$138,5,0)),"",VLOOKUP(A67,'Info y Comunicación'!$B$19:$F$138,5,0))</f>
        <v>3</v>
      </c>
      <c r="L67" s="115">
        <f>+IF(ISBLANK(VLOOKUP(A67,'Info y Comunicación'!$B$19:$J$138,9,0)),"",VLOOKUP(A67,'Info y Comunicación'!$B$19:$J$138,9,0))</f>
        <v>3</v>
      </c>
      <c r="M67" s="115">
        <f t="shared" si="5"/>
        <v>1</v>
      </c>
      <c r="N67" s="115">
        <f t="shared" si="4"/>
        <v>1</v>
      </c>
      <c r="O67" s="115"/>
      <c r="P67" s="115"/>
    </row>
    <row r="68" spans="1:16" x14ac:dyDescent="0.2">
      <c r="A68" s="115" t="s">
        <v>374</v>
      </c>
      <c r="B68" s="115" t="str">
        <f t="shared" si="9"/>
        <v>15</v>
      </c>
      <c r="C68" s="115" t="str">
        <f>+MID(VLOOKUP(A68,'Info y Comunicación'!$B$13:$C$160,2,0),6,LEN(VLOOKUP(A68,'Info y Comunicación'!$B$13:$C$160,2,0))-6)</f>
        <v>La entidad analiza periodicamente los resultados frente a la evaluación de percepción por parte de los usuarios o grupos de valor para la incorporación de las mejoras correspondientes</v>
      </c>
      <c r="D68" s="115" t="s">
        <v>358</v>
      </c>
      <c r="E68" s="115" t="str">
        <f>+VLOOKUP(A68,'Info y Comunicación'!$B$15:$K$138,3,0)</f>
        <v>Dimension de Direccionamiento Estrategico y Planeaciòn
Politica de Planeacion Institucional</v>
      </c>
      <c r="F68" s="115" t="str">
        <f>+VLOOKUP(A68,'Info y Comunicación'!$B$15:$K$138,10,0)</f>
        <v>Mantenimiento del control</v>
      </c>
      <c r="G68" s="115">
        <f>+VLOOKUP(A68,'Info y Comunicación'!$B$13:$N$160,13,0)</f>
        <v>305.78960000000001</v>
      </c>
      <c r="H68" s="117" t="e">
        <f t="shared" si="3"/>
        <v>#REF!</v>
      </c>
      <c r="I68" s="115" t="e">
        <f t="shared" si="14"/>
        <v>#REF!</v>
      </c>
      <c r="J68" s="115" t="s">
        <v>369</v>
      </c>
      <c r="K68" s="115">
        <f>+IF(ISBLANK(VLOOKUP(A68,'Info y Comunicación'!$B$19:$F$138,5,0)),"",VLOOKUP(A68,'Info y Comunicación'!$B$19:$F$138,5,0))</f>
        <v>3</v>
      </c>
      <c r="L68" s="115">
        <f>+IF(ISBLANK(VLOOKUP(A68,'Info y Comunicación'!$B$19:$J$138,9,0)),"",VLOOKUP(A68,'Info y Comunicación'!$B$19:$J$138,9,0))</f>
        <v>3</v>
      </c>
      <c r="M68" s="115">
        <f t="shared" ref="M68:M82" si="15">+IF(OR(AND(K68=1,L68=1),AND(ISBLANK(K68),ISBLANK(L68)),K68="",L68=""),0,IF(OR(AND(K68=1,L68=2),AND(K68=1,L68=3)),0.25,IF(OR(AND(K68=2,L68=2),AND(K68=3,L68=1),AND(K68=3,L68=2),AND(K68=2,L68=1)),0.5,IF(AND(K68=2,L68=3),0.75,1))))</f>
        <v>1</v>
      </c>
      <c r="N68" s="115">
        <f t="shared" si="4"/>
        <v>1</v>
      </c>
      <c r="O68" s="115"/>
      <c r="P68" s="115"/>
    </row>
    <row r="69" spans="1:16" x14ac:dyDescent="0.2">
      <c r="A69" s="115" t="s">
        <v>375</v>
      </c>
      <c r="B69" s="115" t="str">
        <f t="shared" si="9"/>
        <v>16</v>
      </c>
      <c r="C69" s="115" t="str">
        <f>+MID(VLOOKUP(A69,'Actividades de Monitoreo'!$B$13:$C$176,2,0),6,LEN(VLOOKUP(A69,'Actividades de Monitoreo'!$B$13:$C$176,2,0))-6)</f>
        <v>El comité Institucional de Coordinación de Control Interno aprueba anualmente el Plan Anual de Auditoría presentado por parte del Jefe de Control Interno o quien haga sus veces y hace el correspondiente seguimiento a sus ejecución</v>
      </c>
      <c r="D69" s="115" t="s">
        <v>376</v>
      </c>
      <c r="E69" s="115" t="str">
        <f>+VLOOKUP(A69,'Actividades de Monitoreo'!$B$17:$K$134,3,0)</f>
        <v>Dimension de Control Interno
Lineas Estrategica</v>
      </c>
      <c r="F69" s="115" t="str">
        <f>+VLOOKUP(A69,'Actividades de Monitoreo'!$B$17:$K$134,10,0)</f>
        <v>Mantenimiento del control</v>
      </c>
      <c r="G69" s="115">
        <f>+VLOOKUP(A69,'Actividades de Monitoreo'!$B$13:$N$176,13,0)</f>
        <v>385.87450000000001</v>
      </c>
      <c r="H69" s="117" t="e">
        <f t="shared" si="3"/>
        <v>#REF!</v>
      </c>
      <c r="I69" s="115" t="e">
        <f t="shared" si="14"/>
        <v>#REF!</v>
      </c>
      <c r="J69" s="115" t="s">
        <v>377</v>
      </c>
      <c r="K69" s="115">
        <f>+IF(ISBLANK(VLOOKUP(A69,'Actividades de Monitoreo'!$B$20:$F$134,5,0)),"",VLOOKUP(A69,'Actividades de Monitoreo'!$B$20:$F$134,5,0))</f>
        <v>3</v>
      </c>
      <c r="L69" s="115">
        <f>+IF(ISBLANK(VLOOKUP(A69,'Actividades de Monitoreo'!$B$20:$J$134,9,0)),"",VLOOKUP(A69,'Actividades de Monitoreo'!$B$20:$J$134,9,0))</f>
        <v>3</v>
      </c>
      <c r="M69" s="115">
        <f t="shared" si="15"/>
        <v>1</v>
      </c>
      <c r="N69" s="115">
        <f t="shared" si="4"/>
        <v>1</v>
      </c>
      <c r="O69" s="115"/>
      <c r="P69" s="115"/>
    </row>
    <row r="70" spans="1:16" x14ac:dyDescent="0.2">
      <c r="A70" s="115" t="s">
        <v>378</v>
      </c>
      <c r="B70" s="115" t="str">
        <f t="shared" si="9"/>
        <v>16</v>
      </c>
      <c r="C70" s="115" t="str">
        <f>+MID(VLOOKUP(A70,'Actividades de Monitoreo'!$B$13:$C$176,2,0),6,LEN(VLOOKUP(A70,'Actividades de Monitoreo'!$B$13:$C$176,2,0))-6)</f>
        <v xml:space="preserve"> La Alta Dirección periódicamente evalúa los resultados de las evaluaciones (contínuas e independientes)  para concluir acerca de la efectividad del Sistema de Control Intern</v>
      </c>
      <c r="D70" s="115" t="s">
        <v>376</v>
      </c>
      <c r="E70" s="115" t="str">
        <f>+VLOOKUP(A70,'Actividades de Monitoreo'!$B$17:$K$134,3,0)</f>
        <v>Dimension de Control Interno
Lineas Estrategica</v>
      </c>
      <c r="F70" s="115" t="str">
        <f>+VLOOKUP(A70,'Actividades de Monitoreo'!$B$17:$K$134,10,0)</f>
        <v>Mantenimiento del control</v>
      </c>
      <c r="G70" s="115">
        <f>+VLOOKUP(A70,'Actividades de Monitoreo'!$B$13:$N$176,13,0)</f>
        <v>385.96539999999999</v>
      </c>
      <c r="H70" s="117" t="e">
        <f t="shared" si="3"/>
        <v>#REF!</v>
      </c>
      <c r="I70" s="115" t="e">
        <f t="shared" si="14"/>
        <v>#REF!</v>
      </c>
      <c r="J70" s="115" t="s">
        <v>377</v>
      </c>
      <c r="K70" s="115">
        <f>+IF(ISBLANK(VLOOKUP(A70,'Actividades de Monitoreo'!$B$20:$F$134,5,0)),"",VLOOKUP(A70,'Actividades de Monitoreo'!$B$20:$F$134,5,0))</f>
        <v>3</v>
      </c>
      <c r="L70" s="115">
        <f>+IF(ISBLANK(VLOOKUP(A70,'Actividades de Monitoreo'!$B$20:$J$134,9,0)),"",VLOOKUP(A70,'Actividades de Monitoreo'!$B$20:$J$134,9,0))</f>
        <v>3</v>
      </c>
      <c r="M70" s="115">
        <f t="shared" si="15"/>
        <v>1</v>
      </c>
      <c r="N70" s="115">
        <f t="shared" si="4"/>
        <v>1</v>
      </c>
      <c r="O70" s="115"/>
      <c r="P70" s="115"/>
    </row>
    <row r="71" spans="1:16" x14ac:dyDescent="0.2">
      <c r="A71" s="115" t="s">
        <v>379</v>
      </c>
      <c r="B71" s="115" t="str">
        <f t="shared" si="9"/>
        <v>16</v>
      </c>
      <c r="C71" s="115" t="str">
        <f>+MID(VLOOKUP(A71,'Actividades de Monitoreo'!$B$13:$C$176,2,0),6,LEN(VLOOKUP(A71,'Actividades de Monitoreo'!$B$13:$C$176,2,0))-6)</f>
        <v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v>
      </c>
      <c r="D71" s="115" t="s">
        <v>376</v>
      </c>
      <c r="E71" s="115" t="str">
        <f>+VLOOKUP(A71,'Actividades de Monitoreo'!$B$17:$K$134,3,0)</f>
        <v>Dimension de Control Interno
Tercera Linea de Defensa</v>
      </c>
      <c r="F71" s="115" t="str">
        <f>+VLOOKUP(A71,'Actividades de Monitoreo'!$B$17:$K$134,10,0)</f>
        <v>Mantenimiento del control</v>
      </c>
      <c r="G71" s="115">
        <f>+VLOOKUP(A71,'Actividades de Monitoreo'!$B$13:$N$176,13,0)</f>
        <v>386.01229999999998</v>
      </c>
      <c r="H71" s="117" t="e">
        <f t="shared" ref="H71:H82" si="16">+_xlfn.RANK.EQ(G71,$G$2:$G$82,1)</f>
        <v>#REF!</v>
      </c>
      <c r="I71" s="115" t="e">
        <f t="shared" si="14"/>
        <v>#REF!</v>
      </c>
      <c r="J71" s="115" t="s">
        <v>377</v>
      </c>
      <c r="K71" s="115">
        <f>+IF(ISBLANK(VLOOKUP(A71,'Actividades de Monitoreo'!$B$20:$F$134,5,0)),"",VLOOKUP(A71,'Actividades de Monitoreo'!$B$20:$F$134,5,0))</f>
        <v>3</v>
      </c>
      <c r="L71" s="115">
        <f>+IF(ISBLANK(VLOOKUP(A71,'Actividades de Monitoreo'!$B$20:$J$134,9,0)),"",VLOOKUP(A71,'Actividades de Monitoreo'!$B$20:$J$134,9,0))</f>
        <v>3</v>
      </c>
      <c r="M71" s="115">
        <f t="shared" si="15"/>
        <v>1</v>
      </c>
      <c r="N71" s="115">
        <f t="shared" ref="N71:N82" si="17">+AVERAGEIF($D$2:$D$82,D71,$M$2:$M$82)</f>
        <v>1</v>
      </c>
      <c r="O71" s="115"/>
      <c r="P71" s="115"/>
    </row>
    <row r="72" spans="1:16" x14ac:dyDescent="0.2">
      <c r="A72" s="115" t="s">
        <v>380</v>
      </c>
      <c r="B72" s="115" t="str">
        <f t="shared" si="9"/>
        <v>16</v>
      </c>
      <c r="C72" s="115" t="str">
        <f>+MID(VLOOKUP(A72,'Actividades de Monitoreo'!$B$13:$C$176,2,0),6,LEN(VLOOKUP(A72,'Actividades de Monitoreo'!$B$13:$C$176,2,0))-6)</f>
        <v>Acorde con el Esquema de Líneas de Defensa se han implementado procedimientos de monitoreo continuo como parte de las actividades de la 2a línea de defensa, a fin de contar con información clave para la toma de decisiones</v>
      </c>
      <c r="D72" s="115" t="s">
        <v>376</v>
      </c>
      <c r="E72" s="115" t="str">
        <f>+VLOOKUP(A72,'Actividades de Monitoreo'!$B$17:$K$134,3,0)</f>
        <v>Dimension de Control Interno
Segunda Linea de Defensa</v>
      </c>
      <c r="F72" s="115" t="str">
        <f>+VLOOKUP(A72,'Actividades de Monitoreo'!$B$17:$K$134,10,0)</f>
        <v>Mantenimiento del control</v>
      </c>
      <c r="G72" s="115">
        <f>+VLOOKUP(A72,'Actividades de Monitoreo'!$B$13:$N$176,13,0)</f>
        <v>386.12360000000001</v>
      </c>
      <c r="H72" s="117" t="e">
        <f t="shared" si="16"/>
        <v>#REF!</v>
      </c>
      <c r="I72" s="115" t="e">
        <f t="shared" si="14"/>
        <v>#REF!</v>
      </c>
      <c r="J72" s="115" t="s">
        <v>377</v>
      </c>
      <c r="K72" s="115">
        <f>+IF(ISBLANK(VLOOKUP(A72,'Actividades de Monitoreo'!$B$20:$F$134,5,0)),"",VLOOKUP(A72,'Actividades de Monitoreo'!$B$20:$F$134,5,0))</f>
        <v>3</v>
      </c>
      <c r="L72" s="115">
        <f>+IF(ISBLANK(VLOOKUP(A72,'Actividades de Monitoreo'!$B$20:$J$134,9,0)),"",VLOOKUP(A72,'Actividades de Monitoreo'!$B$20:$J$134,9,0))</f>
        <v>3</v>
      </c>
      <c r="M72" s="115">
        <f t="shared" si="15"/>
        <v>1</v>
      </c>
      <c r="N72" s="115">
        <f t="shared" si="17"/>
        <v>1</v>
      </c>
      <c r="O72" s="115"/>
      <c r="P72" s="115"/>
    </row>
    <row r="73" spans="1:16" x14ac:dyDescent="0.2">
      <c r="A73" s="115" t="s">
        <v>381</v>
      </c>
      <c r="B73" s="115" t="str">
        <f t="shared" si="9"/>
        <v>16</v>
      </c>
      <c r="C73" s="115" t="str">
        <f>+MID(VLOOKUP(A73,'Actividades de Monitoreo'!$B$13:$C$176,2,0),6,LEN(VLOOKUP(A73,'Actividades de Monitoreo'!$B$13:$C$176,2,0))-6)</f>
        <v>Frente a las evaluaciones independientes la entidad considera evaluaciones externas de organismos de control, de vigilancia, certificadores, ONG´s u otros que permitan tener una mirada independiente de las operaciones</v>
      </c>
      <c r="D73" s="115" t="s">
        <v>376</v>
      </c>
      <c r="E73" s="115" t="str">
        <f>+VLOOKUP(A73,'Actividades de Monitoreo'!$B$17:$K$134,3,0)</f>
        <v>Dimension de Control Interno
Lineas de Defensa</v>
      </c>
      <c r="F73" s="115" t="str">
        <f>+VLOOKUP(A73,'Actividades de Monitoreo'!$B$17:$K$134,10,0)</f>
        <v>Mantenimiento del control</v>
      </c>
      <c r="G73" s="115">
        <f>+VLOOKUP(A73,'Actividades de Monitoreo'!$B$13:$N$176,13,0)</f>
        <v>386.21359999999999</v>
      </c>
      <c r="H73" s="117" t="e">
        <f t="shared" si="16"/>
        <v>#REF!</v>
      </c>
      <c r="I73" s="115" t="e">
        <f t="shared" si="14"/>
        <v>#REF!</v>
      </c>
      <c r="J73" s="115" t="s">
        <v>377</v>
      </c>
      <c r="K73" s="115">
        <f>+IF(ISBLANK(VLOOKUP(A73,'Actividades de Monitoreo'!$B$20:$F$134,5,0)),"",VLOOKUP(A73,'Actividades de Monitoreo'!$B$20:$F$134,5,0))</f>
        <v>3</v>
      </c>
      <c r="L73" s="115">
        <f>+IF(ISBLANK(VLOOKUP(A73,'Actividades de Monitoreo'!$B$20:$J$134,9,0)),"",VLOOKUP(A73,'Actividades de Monitoreo'!$B$20:$J$134,9,0))</f>
        <v>3</v>
      </c>
      <c r="M73" s="115">
        <f t="shared" si="15"/>
        <v>1</v>
      </c>
      <c r="N73" s="115">
        <f t="shared" si="17"/>
        <v>1</v>
      </c>
      <c r="O73" s="115"/>
      <c r="P73" s="115"/>
    </row>
    <row r="74" spans="1:16" x14ac:dyDescent="0.2">
      <c r="A74" s="115" t="s">
        <v>382</v>
      </c>
      <c r="B74" s="115" t="str">
        <f t="shared" si="9"/>
        <v>17</v>
      </c>
      <c r="C74" s="115" t="str">
        <f>+MID(VLOOKUP(A74,'Actividades de Monitoreo'!$B$13:$C$176,2,0),6,LEN(VLOOKUP(A74,'Actividades de Monitoreo'!$B$13:$C$176,2,0))-6)</f>
        <v>A partir de la información de las evaluaciones independientes, se evalúan para determinar su efecto en el Sistema de Control Interno de la entidad y su impacto en el logro de los objetivos, a fin de determinar cursos de acción para su mejora</v>
      </c>
      <c r="D74" s="115" t="s">
        <v>376</v>
      </c>
      <c r="E74" s="115" t="str">
        <f>+VLOOKUP(A74,'Actividades de Monitoreo'!$B$17:$K$134,3,0)</f>
        <v>Dimension de Control Interno
Lineas de Defensa</v>
      </c>
      <c r="F74" s="115" t="str">
        <f>+VLOOKUP(A74,'Actividades de Monitoreo'!$B$17:$K$134,10,0)</f>
        <v>Mantenimiento del control</v>
      </c>
      <c r="G74" s="115">
        <f>+VLOOKUP(A74,'Actividades de Monitoreo'!$B$13:$N$176,13,0)</f>
        <v>386.32580000000002</v>
      </c>
      <c r="H74" s="117" t="e">
        <f t="shared" si="16"/>
        <v>#REF!</v>
      </c>
      <c r="I74" s="115" t="e">
        <f t="shared" si="14"/>
        <v>#REF!</v>
      </c>
      <c r="J74" s="115" t="s">
        <v>383</v>
      </c>
      <c r="K74" s="115">
        <f>+IF(ISBLANK(VLOOKUP(A74,'Actividades de Monitoreo'!$B$20:$F$134,5,0)),"",VLOOKUP(A74,'Actividades de Monitoreo'!$B$20:$F$134,5,0))</f>
        <v>3</v>
      </c>
      <c r="L74" s="115">
        <f>+IF(ISBLANK(VLOOKUP(A74,'Actividades de Monitoreo'!$B$20:$J$134,9,0)),"",VLOOKUP(A74,'Actividades de Monitoreo'!$B$20:$J$134,9,0))</f>
        <v>3</v>
      </c>
      <c r="M74" s="115">
        <f t="shared" si="15"/>
        <v>1</v>
      </c>
      <c r="N74" s="115">
        <f t="shared" si="17"/>
        <v>1</v>
      </c>
      <c r="O74" s="115"/>
      <c r="P74" s="115"/>
    </row>
    <row r="75" spans="1:16" x14ac:dyDescent="0.2">
      <c r="A75" s="115" t="s">
        <v>384</v>
      </c>
      <c r="B75" s="115" t="str">
        <f t="shared" si="9"/>
        <v>17</v>
      </c>
      <c r="C75" s="115" t="str">
        <f>+MID(VLOOKUP(A75,'Actividades de Monitoreo'!$B$13:$C$176,2,0),6,LEN(VLOOKUP(A75,'Actividades de Monitoreo'!$B$13:$C$176,2,0))-6)</f>
        <v>Los informes recibidos de entes externos (organismos de control, auditores externos, entidades de vigilancia entre otros) se consolidan y se concluye sobre el impacto en el Sistema de Control Interno, a fin de determinar los cursos de acción</v>
      </c>
      <c r="D75" s="115" t="s">
        <v>376</v>
      </c>
      <c r="E75" s="115" t="str">
        <f>+VLOOKUP(A75,'Actividades de Monitoreo'!$B$17:$K$134,3,0)</f>
        <v>Dimension de Control Interno
Lineas de Defensa</v>
      </c>
      <c r="F75" s="115" t="str">
        <f>+VLOOKUP(A75,'Actividades de Monitoreo'!$B$17:$K$134,10,0)</f>
        <v>Mantenimiento del control</v>
      </c>
      <c r="G75" s="115">
        <f>+VLOOKUP(A75,'Actividades de Monitoreo'!$B$13:$N$176,13,0)</f>
        <v>386.45690000000002</v>
      </c>
      <c r="H75" s="117" t="e">
        <f t="shared" si="16"/>
        <v>#REF!</v>
      </c>
      <c r="I75" s="115" t="e">
        <f t="shared" si="14"/>
        <v>#REF!</v>
      </c>
      <c r="J75" s="115" t="s">
        <v>383</v>
      </c>
      <c r="K75" s="115">
        <f>+IF(ISBLANK(VLOOKUP(A75,'Actividades de Monitoreo'!$B$20:$F$134,5,0)),"",VLOOKUP(A75,'Actividades de Monitoreo'!$B$20:$F$134,5,0))</f>
        <v>3</v>
      </c>
      <c r="L75" s="115">
        <f>+IF(ISBLANK(VLOOKUP(A75,'Actividades de Monitoreo'!$B$20:$J$134,9,0)),"",VLOOKUP(A75,'Actividades de Monitoreo'!$B$20:$J$134,9,0))</f>
        <v>3</v>
      </c>
      <c r="M75" s="115">
        <f t="shared" si="15"/>
        <v>1</v>
      </c>
      <c r="N75" s="115">
        <f t="shared" si="17"/>
        <v>1</v>
      </c>
      <c r="O75" s="115"/>
      <c r="P75" s="115"/>
    </row>
    <row r="76" spans="1:16" x14ac:dyDescent="0.2">
      <c r="A76" s="115" t="s">
        <v>385</v>
      </c>
      <c r="B76" s="115" t="str">
        <f t="shared" si="9"/>
        <v>17</v>
      </c>
      <c r="C76" s="115" t="str">
        <f>+MID(VLOOKUP(A76,'Actividades de Monitoreo'!$B$13:$C$176,2,0),6,LEN(VLOOKUP(A76,'Actividades de Monitoreo'!$B$13:$C$176,2,0))-6)</f>
        <v>La entidad cuenta con políticas donde se establezca a quién reportar las deficiencias de control interno como resultado del monitoreo continuo</v>
      </c>
      <c r="D76" s="115" t="s">
        <v>376</v>
      </c>
      <c r="E76" s="115" t="str">
        <f>+VLOOKUP(A76,'Actividades de Monitoreo'!$B$17:$K$134,3,0)</f>
        <v>Dimension de Control Interno
Lineas de Defensa</v>
      </c>
      <c r="F76" s="115" t="str">
        <f>+VLOOKUP(A76,'Actividades de Monitoreo'!$B$17:$K$134,10,0)</f>
        <v>Mantenimiento del control</v>
      </c>
      <c r="G76" s="115">
        <f>+VLOOKUP(A76,'Actividades de Monitoreo'!$B$13:$N$176,13,0)</f>
        <v>386.56319999999999</v>
      </c>
      <c r="H76" s="117" t="e">
        <f t="shared" si="16"/>
        <v>#REF!</v>
      </c>
      <c r="I76" s="115" t="e">
        <f t="shared" si="14"/>
        <v>#REF!</v>
      </c>
      <c r="J76" s="115" t="s">
        <v>383</v>
      </c>
      <c r="K76" s="115">
        <f>+IF(ISBLANK(VLOOKUP(A76,'Actividades de Monitoreo'!$B$20:$F$134,5,0)),"",VLOOKUP(A76,'Actividades de Monitoreo'!$B$20:$F$134,5,0))</f>
        <v>3</v>
      </c>
      <c r="L76" s="115">
        <f>+IF(ISBLANK(VLOOKUP(A76,'Actividades de Monitoreo'!$B$20:$J$134,9,0)),"",VLOOKUP(A76,'Actividades de Monitoreo'!$B$20:$J$134,9,0))</f>
        <v>3</v>
      </c>
      <c r="M76" s="115">
        <f t="shared" si="15"/>
        <v>1</v>
      </c>
      <c r="N76" s="115">
        <f t="shared" si="17"/>
        <v>1</v>
      </c>
      <c r="O76" s="115"/>
      <c r="P76" s="115"/>
    </row>
    <row r="77" spans="1:16" x14ac:dyDescent="0.2">
      <c r="A77" s="115" t="s">
        <v>386</v>
      </c>
      <c r="B77" s="115" t="str">
        <f t="shared" si="9"/>
        <v>17</v>
      </c>
      <c r="C77" s="115" t="str">
        <f>+MID(VLOOKUP(A77,'Actividades de Monitoreo'!$B$13:$C$176,2,0),6,LEN(VLOOKUP(A77,'Actividades de Monitoreo'!$B$13:$C$176,2,0))-6)</f>
        <v>La Alta Dirección hace seguimiento a las acciones correctivas relacionadas con las deficiencias comunicadas sobre el Sistema de Control Interno y si se han cumplido en el tiempo establecido</v>
      </c>
      <c r="D77" s="115" t="s">
        <v>376</v>
      </c>
      <c r="E77" s="115" t="str">
        <f>+VLOOKUP(A77,'Actividades de Monitoreo'!$B$17:$K$134,3,0)</f>
        <v>Dimension de Control Interno
Lineas de Defensa</v>
      </c>
      <c r="F77" s="115" t="str">
        <f>+VLOOKUP(A77,'Actividades de Monitoreo'!$B$17:$K$134,10,0)</f>
        <v>Mantenimiento del control</v>
      </c>
      <c r="G77" s="115">
        <f>+VLOOKUP(A77,'Actividades de Monitoreo'!$B$13:$N$176,13,0)</f>
        <v>386.78539999999998</v>
      </c>
      <c r="H77" s="117" t="e">
        <f t="shared" si="16"/>
        <v>#REF!</v>
      </c>
      <c r="I77" s="115" t="e">
        <f t="shared" si="14"/>
        <v>#REF!</v>
      </c>
      <c r="J77" s="115" t="s">
        <v>383</v>
      </c>
      <c r="K77" s="115">
        <f>+IF(ISBLANK(VLOOKUP(A77,'Actividades de Monitoreo'!$B$20:$F$134,5,0)),"",VLOOKUP(A77,'Actividades de Monitoreo'!$B$20:$F$134,5,0))</f>
        <v>3</v>
      </c>
      <c r="L77" s="115">
        <f>+IF(ISBLANK(VLOOKUP(A77,'Actividades de Monitoreo'!$B$20:$J$134,9,0)),"",VLOOKUP(A77,'Actividades de Monitoreo'!$B$20:$J$134,9,0))</f>
        <v>3</v>
      </c>
      <c r="M77" s="115">
        <f t="shared" si="15"/>
        <v>1</v>
      </c>
      <c r="N77" s="115">
        <f t="shared" si="17"/>
        <v>1</v>
      </c>
      <c r="O77" s="115"/>
      <c r="P77" s="115"/>
    </row>
    <row r="78" spans="1:16" x14ac:dyDescent="0.2">
      <c r="A78" s="115" t="s">
        <v>387</v>
      </c>
      <c r="B78" s="115" t="str">
        <f t="shared" si="9"/>
        <v>17</v>
      </c>
      <c r="C78" s="115" t="str">
        <f>+MID(VLOOKUP(A78,'Actividades de Monitoreo'!$B$13:$C$176,2,0),6,LEN(VLOOKUP(A78,'Actividades de Monitoreo'!$B$13:$C$176,2,0))-6)</f>
        <v>Los procesos y/o servicios tercerizados, son evaluados acorde con su nivel de riesgos</v>
      </c>
      <c r="D78" s="115" t="s">
        <v>376</v>
      </c>
      <c r="E78" s="115" t="str">
        <f>+VLOOKUP(A78,'Actividades de Monitoreo'!$B$17:$K$134,3,0)</f>
        <v>Dimension de Control Interno
Lineas de Defensa</v>
      </c>
      <c r="F78" s="115" t="str">
        <f>+VLOOKUP(A78,'Actividades de Monitoreo'!$B$17:$K$134,10,0)</f>
        <v>Mantenimiento del control</v>
      </c>
      <c r="G78" s="115">
        <f>+VLOOKUP(A78,'Actividades de Monitoreo'!$B$13:$N$176,13,0)</f>
        <v>386.87450000000001</v>
      </c>
      <c r="H78" s="117" t="e">
        <f t="shared" si="16"/>
        <v>#REF!</v>
      </c>
      <c r="I78" s="115" t="e">
        <f t="shared" si="14"/>
        <v>#REF!</v>
      </c>
      <c r="J78" s="115" t="s">
        <v>383</v>
      </c>
      <c r="K78" s="115">
        <f>+IF(ISBLANK(VLOOKUP(A78,'Actividades de Monitoreo'!$B$20:$F$134,5,0)),"",VLOOKUP(A78,'Actividades de Monitoreo'!$B$20:$F$134,5,0))</f>
        <v>3</v>
      </c>
      <c r="L78" s="115">
        <f>+IF(ISBLANK(VLOOKUP(A78,'Actividades de Monitoreo'!$B$20:$J$134,9,0)),"",VLOOKUP(A78,'Actividades de Monitoreo'!$B$20:$J$134,9,0))</f>
        <v>3</v>
      </c>
      <c r="M78" s="115">
        <f t="shared" si="15"/>
        <v>1</v>
      </c>
      <c r="N78" s="115">
        <f t="shared" si="17"/>
        <v>1</v>
      </c>
      <c r="O78" s="115"/>
      <c r="P78" s="115"/>
    </row>
    <row r="79" spans="1:16" x14ac:dyDescent="0.2">
      <c r="A79" s="115" t="s">
        <v>388</v>
      </c>
      <c r="B79" s="115" t="str">
        <f t="shared" si="9"/>
        <v>17</v>
      </c>
      <c r="C79" s="115" t="str">
        <f>+MID(VLOOKUP(A79,'Actividades de Monitoreo'!$B$13:$C$176,2,0),6,LEN(VLOOKUP(A79,'Actividades de Monitoreo'!$B$13:$C$176,2,0))-6)</f>
        <v>Se evalúa la información suministrada por los usuarios (Sistema PQRD), así como de otras partes interesadas para la mejora del  Sistema de Control Interno de la Entidad</v>
      </c>
      <c r="D79" s="115" t="s">
        <v>376</v>
      </c>
      <c r="E79" s="115" t="str">
        <f>+VLOOKUP(A79,'Actividades de Monitoreo'!$B$17:$K$134,3,0)</f>
        <v xml:space="preserve">
Dimension de Informacion y Comunicación 
Dimension de Control Interno
Lineas de Defensa</v>
      </c>
      <c r="F79" s="115" t="str">
        <f>+VLOOKUP(A79,'Actividades de Monitoreo'!$B$17:$K$134,10,0)</f>
        <v>Mantenimiento del control</v>
      </c>
      <c r="G79" s="115">
        <f>+VLOOKUP(A79,'Actividades de Monitoreo'!$B$13:$N$176,13,0)</f>
        <v>386.98739999999998</v>
      </c>
      <c r="H79" s="117" t="e">
        <f t="shared" si="16"/>
        <v>#REF!</v>
      </c>
      <c r="I79" s="115" t="e">
        <f t="shared" si="14"/>
        <v>#REF!</v>
      </c>
      <c r="J79" s="115" t="s">
        <v>383</v>
      </c>
      <c r="K79" s="115">
        <f>+IF(ISBLANK(VLOOKUP(A79,'Actividades de Monitoreo'!$B$20:$F$134,5,0)),"",VLOOKUP(A79,'Actividades de Monitoreo'!$B$20:$F$134,5,0))</f>
        <v>3</v>
      </c>
      <c r="L79" s="115">
        <f>+IF(ISBLANK(VLOOKUP(A79,'Actividades de Monitoreo'!$B$20:$J$134,9,0)),"",VLOOKUP(A79,'Actividades de Monitoreo'!$B$20:$J$134,9,0))</f>
        <v>3</v>
      </c>
      <c r="M79" s="115">
        <f t="shared" si="15"/>
        <v>1</v>
      </c>
      <c r="N79" s="115">
        <f t="shared" si="17"/>
        <v>1</v>
      </c>
      <c r="O79" s="115"/>
      <c r="P79" s="115"/>
    </row>
    <row r="80" spans="1:16" x14ac:dyDescent="0.2">
      <c r="A80" s="115" t="s">
        <v>389</v>
      </c>
      <c r="B80" s="115" t="str">
        <f t="shared" si="9"/>
        <v>17</v>
      </c>
      <c r="C80" s="115" t="str">
        <f>+MID(VLOOKUP(A80,'Actividades de Monitoreo'!$B$13:$C$176,2,0),6,LEN(VLOOKUP(A80,'Actividades de Monitoreo'!$B$13:$C$176,2,0))-6)</f>
        <v>Verificación del avance y cumplimiento de las acciones incluidas en los planes de mejoramiento producto de las autoevaluaciones. (2ª Línea).</v>
      </c>
      <c r="D80" s="115" t="s">
        <v>376</v>
      </c>
      <c r="E80" s="115" t="str">
        <f>+VLOOKUP(A80,'Actividades de Monitoreo'!$B$17:$K$134,3,0)</f>
        <v xml:space="preserve">
Dimension de Control Interno
Lineas de Defensa</v>
      </c>
      <c r="F80" s="115" t="str">
        <f>+VLOOKUP(A80,'Actividades de Monitoreo'!$B$17:$K$134,10,0)</f>
        <v>Mantenimiento del control</v>
      </c>
      <c r="G80" s="115">
        <f>+VLOOKUP(A80,'Actividades de Monitoreo'!$B$13:$N$176,13,0)</f>
        <v>386.98745000000002</v>
      </c>
      <c r="H80" s="117" t="e">
        <f t="shared" si="16"/>
        <v>#REF!</v>
      </c>
      <c r="I80" s="115" t="e">
        <f t="shared" si="14"/>
        <v>#REF!</v>
      </c>
      <c r="J80" s="115" t="s">
        <v>383</v>
      </c>
      <c r="K80" s="115">
        <f>+IF(ISBLANK(VLOOKUP(A80,'Actividades de Monitoreo'!$B$20:$F$134,5,0)),"",VLOOKUP(A80,'Actividades de Monitoreo'!$B$20:$F$134,5,0))</f>
        <v>3</v>
      </c>
      <c r="L80" s="115">
        <f>+IF(ISBLANK(VLOOKUP(A80,'Actividades de Monitoreo'!$B$20:$J$134,9,0)),"",VLOOKUP(A80,'Actividades de Monitoreo'!$B$20:$J$134,9,0))</f>
        <v>3</v>
      </c>
      <c r="M80" s="115">
        <f t="shared" si="15"/>
        <v>1</v>
      </c>
      <c r="N80" s="115">
        <f t="shared" si="17"/>
        <v>1</v>
      </c>
      <c r="O80" s="115"/>
      <c r="P80" s="115"/>
    </row>
    <row r="81" spans="1:16" x14ac:dyDescent="0.2">
      <c r="A81" s="115" t="s">
        <v>390</v>
      </c>
      <c r="B81" s="115" t="str">
        <f t="shared" si="9"/>
        <v>17</v>
      </c>
      <c r="C81" s="115" t="str">
        <f>+MID(VLOOKUP(A81,'Actividades de Monitoreo'!$B$13:$C$176,2,0),6,LEN(VLOOKUP(A81,'Actividades de Monitoreo'!$B$13:$C$176,2,0))-6)</f>
        <v>Evaluación de la efectividad de las acciones incluidas en los Planes de mejoramiento producto de las auditorías internas y de entes externos. (3ª Línea</v>
      </c>
      <c r="D81" s="115" t="s">
        <v>376</v>
      </c>
      <c r="E81" s="115" t="str">
        <f>+VLOOKUP(A81,'Actividades de Monitoreo'!$B$17:$K$134,3,0)</f>
        <v xml:space="preserve">
Dimension de Control Interno
Lineas de Defensa</v>
      </c>
      <c r="F81" s="115" t="str">
        <f>+VLOOKUP(A81,'Actividades de Monitoreo'!$B$17:$K$134,10,0)</f>
        <v>Mantenimiento del control</v>
      </c>
      <c r="G81" s="115">
        <f>+VLOOKUP(A81,'Actividades de Monitoreo'!$B$13:$N$176,13,0)</f>
        <v>386.98745600000001</v>
      </c>
      <c r="H81" s="117" t="e">
        <f t="shared" si="16"/>
        <v>#REF!</v>
      </c>
      <c r="I81" s="115" t="e">
        <f t="shared" si="14"/>
        <v>#REF!</v>
      </c>
      <c r="J81" s="115" t="s">
        <v>383</v>
      </c>
      <c r="K81" s="115">
        <f>+IF(ISBLANK(VLOOKUP(A81,'Actividades de Monitoreo'!$B$20:$F$134,5,0)),"",VLOOKUP(A81,'Actividades de Monitoreo'!$B$20:$F$134,5,0))</f>
        <v>3</v>
      </c>
      <c r="L81" s="115">
        <f>+IF(ISBLANK(VLOOKUP(A81,'Actividades de Monitoreo'!$B$20:$J$134,9,0)),"",VLOOKUP(A81,'Actividades de Monitoreo'!$B$20:$J$134,9,0))</f>
        <v>3</v>
      </c>
      <c r="M81" s="115">
        <f t="shared" si="15"/>
        <v>1</v>
      </c>
      <c r="N81" s="115">
        <f t="shared" si="17"/>
        <v>1</v>
      </c>
      <c r="O81" s="115"/>
      <c r="P81" s="115"/>
    </row>
    <row r="82" spans="1:16" x14ac:dyDescent="0.2">
      <c r="A82" s="115" t="s">
        <v>391</v>
      </c>
      <c r="B82" s="115" t="str">
        <f t="shared" si="9"/>
        <v>17</v>
      </c>
      <c r="C82" s="115" t="str">
        <f>+MID(VLOOKUP(A82,'Actividades de Monitoreo'!$B$13:$C$176,2,0),6,LEN(VLOOKUP(A82,'Actividades de Monitoreo'!$B$13:$C$176,2,0))-6)</f>
        <v>Las deficiencias de control interno son reportadas a los responsables de nivel jerárquico superior, para tomar la acciones correspondientes</v>
      </c>
      <c r="D82" s="115" t="s">
        <v>376</v>
      </c>
      <c r="E82" s="115" t="str">
        <f>+VLOOKUP(A82,'Actividades de Monitoreo'!$B$17:$K$134,3,0)</f>
        <v xml:space="preserve">
Dimension de Control Interno
Lineas de Defensa</v>
      </c>
      <c r="F82" s="115" t="str">
        <f>+VLOOKUP(A82,'Actividades de Monitoreo'!$B$17:$K$134,10,0)</f>
        <v>Mantenimiento del control</v>
      </c>
      <c r="G82" s="115">
        <f>+VLOOKUP(A82,'Actividades de Monitoreo'!$B$13:$N$176,13,0)</f>
        <v>387.01229999999998</v>
      </c>
      <c r="H82" s="117" t="e">
        <f t="shared" si="16"/>
        <v>#REF!</v>
      </c>
      <c r="I82" s="115" t="e">
        <f t="shared" si="14"/>
        <v>#REF!</v>
      </c>
      <c r="J82" s="115" t="s">
        <v>383</v>
      </c>
      <c r="K82" s="115">
        <f>+IF(ISBLANK(VLOOKUP(A82,'Actividades de Monitoreo'!$B$20:$F$134,5,0)),"",VLOOKUP(A82,'Actividades de Monitoreo'!$B$20:$F$134,5,0))</f>
        <v>3</v>
      </c>
      <c r="L82" s="115">
        <f>+IF(ISBLANK(VLOOKUP(A82,'Actividades de Monitoreo'!$B$20:$J$134,9,0)),"",VLOOKUP(A82,'Actividades de Monitoreo'!$B$20:$J$134,9,0))</f>
        <v>3</v>
      </c>
      <c r="M82" s="115">
        <f t="shared" si="15"/>
        <v>1</v>
      </c>
      <c r="N82" s="115">
        <f t="shared" si="17"/>
        <v>1</v>
      </c>
      <c r="O82" s="115"/>
      <c r="P82" s="115"/>
    </row>
  </sheetData>
  <sheetProtection password="D72A"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Definiciones</vt:lpstr>
      <vt:lpstr>Ambiente de Control</vt:lpstr>
      <vt:lpstr>Evaluación de riesgos</vt:lpstr>
      <vt:lpstr>Actividades de control</vt:lpstr>
      <vt:lpstr>Info y Comunicación</vt:lpstr>
      <vt:lpstr>Actividades de Monitoreo</vt:lpstr>
      <vt:lpstr>Conclusiones</vt:lpstr>
      <vt:lpstr>Hoja1</vt:lpstr>
    </vt:vector>
  </TitlesOfParts>
  <Company>Ernst &amp; Young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Gomez</dc:creator>
  <cp:lastModifiedBy>Martha Cecilia Valdes Jimenez</cp:lastModifiedBy>
  <cp:revision/>
  <dcterms:created xsi:type="dcterms:W3CDTF">2010-10-04T16:34:45Z</dcterms:created>
  <dcterms:modified xsi:type="dcterms:W3CDTF">2023-08-15T23:05:15Z</dcterms:modified>
</cp:coreProperties>
</file>