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C:\Users\MARTHA CECILIA\Desktop\"/>
    </mc:Choice>
  </mc:AlternateContent>
  <xr:revisionPtr revIDLastSave="0" documentId="13_ncr:1_{D90FE633-8973-40AC-BA5B-645769C336BD}" xr6:coauthVersionLast="47" xr6:coauthVersionMax="47" xr10:uidLastSave="{00000000-0000-0000-0000-000000000000}"/>
  <workbookProtection workbookAlgorithmName="SHA-512" workbookHashValue="Y1eW7bNn8hTBEywAeBiiuVdifE+s59xif1wGo9I+/1SFJfSqMD3KICtdG7/dekiMJ/LqKhYsaQROKtWkBgeNyQ==" workbookSaltValue="a7JjAPWLX0LWevVKnBq8og==" workbookSpinCount="100000" lockStructure="1"/>
  <bookViews>
    <workbookView xWindow="-120" yWindow="-120" windowWidth="20730" windowHeight="11040" firstSheet="4" activeTab="7" xr2:uid="{00000000-000D-0000-FFFF-FFFF00000000}"/>
  </bookViews>
  <sheets>
    <sheet name="Instructivo" sheetId="23" r:id="rId1"/>
    <sheet name="Definiciones" sheetId="22" r:id="rId2"/>
    <sheet name="Ambiente de Control" sheetId="34" r:id="rId3"/>
    <sheet name="Evaluación de riesgos" sheetId="18" r:id="rId4"/>
    <sheet name="Actividades de control" sheetId="17" r:id="rId5"/>
    <sheet name="Info y Comunicación" sheetId="19" r:id="rId6"/>
    <sheet name="Actividades de Monitoreo" sheetId="20" r:id="rId7"/>
    <sheet name="Conclusiones" sheetId="26" r:id="rId8"/>
    <sheet name="Hoja1" sheetId="28" state="hidden" r:id="rId9"/>
  </sheets>
  <definedNames>
    <definedName name="\0">#REF!</definedName>
    <definedName name="\BD">#REF!</definedName>
    <definedName name="\BJ">#REF!</definedName>
    <definedName name="\BP">#REF!</definedName>
    <definedName name="\CA">#REF!</definedName>
    <definedName name="\i">#REF!</definedName>
    <definedName name="\m">#REF!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4" hidden="1">'Actividades de control'!$C$1:$C$122</definedName>
    <definedName name="_xlnm._FilterDatabase" localSheetId="3" hidden="1">'Evaluación de riesgos'!$C$5:$C$160</definedName>
    <definedName name="_xlnm._FilterDatabase" localSheetId="5" hidden="1">'Info y Comunicación'!$C$1:$C$138</definedName>
    <definedName name="_xlnm._FilterDatabase" hidden="1">#REF!</definedName>
    <definedName name="_Key1" hidden="1">#REF!</definedName>
    <definedName name="_Key2" hidden="1">#REF!</definedName>
    <definedName name="_Order1" hidden="1">255</definedName>
    <definedName name="_Order2" hidden="1">255</definedName>
    <definedName name="_Sort" hidden="1">#REF!</definedName>
    <definedName name="A_IMPRESIÓN_IM">#REF!</definedName>
    <definedName name="A205_">#REF!</definedName>
    <definedName name="A242_">#REF!</definedName>
    <definedName name="A255_">#REF!</definedName>
    <definedName name="A498_">#REF!</definedName>
    <definedName name="A534_">#N/A</definedName>
    <definedName name="A598_">#REF!</definedName>
    <definedName name="A641_">#REF!</definedName>
    <definedName name="A68_">#REF!</definedName>
    <definedName name="A784_">#REF!</definedName>
    <definedName name="Accounts">#REF!</definedName>
    <definedName name="Accrual___payment_of_dividends">#REF!</definedName>
    <definedName name="ACT">#REF!</definedName>
    <definedName name="AFANT">#REF!</definedName>
    <definedName name="AFHOY">#REF!</definedName>
    <definedName name="ahaccionistas01">#REF!</definedName>
    <definedName name="AJPAAG">#REF!</definedName>
    <definedName name="Anexo" localSheetId="0" hidden="1">{"'para SB'!$A$1420:$F$1479"}</definedName>
    <definedName name="Anexo" hidden="1">{"'para SB'!$A$1420:$F$1479"}</definedName>
    <definedName name="año">#REF!</definedName>
    <definedName name="AÑO_A_PROCESAR">#REF!</definedName>
    <definedName name="año1">#REF!</definedName>
    <definedName name="AÑOS_A_PROCESAR">#REF!</definedName>
    <definedName name="AppName">#REF!</definedName>
    <definedName name="_xlnm.Print_Area">#REF!</definedName>
    <definedName name="Área_de_impresión1">#REF!</definedName>
    <definedName name="AS2DocOpenMode" hidden="1">"AS2DocumentEdit"</definedName>
    <definedName name="AS2ReportLS" hidden="1">1</definedName>
    <definedName name="AS2SyncStepLS" hidden="1">0</definedName>
    <definedName name="AS2TickmarkLS" hidden="1">#REF!</definedName>
    <definedName name="AS2VersionLS" hidden="1">300</definedName>
    <definedName name="ASFSD">#REF!</definedName>
    <definedName name="Assertions">#REF!</definedName>
    <definedName name="BASE">#REF!</definedName>
    <definedName name="BCE">#REF!</definedName>
    <definedName name="BCEBONOS">#REF!</definedName>
    <definedName name="BCECAMBIOS">#REF!</definedName>
    <definedName name="BCEEMPRESA">#REF!</definedName>
    <definedName name="BCERENTA">#REF!</definedName>
    <definedName name="BCETESOROS">#REF!</definedName>
    <definedName name="BG_Del" hidden="1">15</definedName>
    <definedName name="BG_Ins" hidden="1">4</definedName>
    <definedName name="BG_Mod" hidden="1">6</definedName>
    <definedName name="BLOQUE">#REF!</definedName>
    <definedName name="BuiltIn_Print_Area___0">#REF!</definedName>
    <definedName name="BuiltIn_Print_Titles___0">#REF!</definedName>
    <definedName name="CAR">#REF!</definedName>
    <definedName name="CAVR">#REF!</definedName>
    <definedName name="cdtaccinistas01">#REF!</definedName>
    <definedName name="CO.Otros_Cuentas">#REF!</definedName>
    <definedName name="CO.Otros_Monto">#REF!</definedName>
    <definedName name="CO.Riesgo_Cuentas">#REF!</definedName>
    <definedName name="CO.Riesgo_Monto">#REF!</definedName>
    <definedName name="CO.Tesoreria_Cuentas">#REF!</definedName>
    <definedName name="COMP3CM">#REF!,#REF!,#REF!,#REF!,#REF!</definedName>
    <definedName name="COMP3PM">#REF!,#REF!,#REF!,#REF!</definedName>
    <definedName name="COMP3PY">#REF!,#REF!,#REF!,#REF!,#REF!</definedName>
    <definedName name="COMPCM">#REF!,#REF!,#REF!,#REF!,#REF!,#REF!,#REF!</definedName>
    <definedName name="COMPPM">#REF!,#REF!,#REF!,#REF!,#REF!,#REF!,#REF!</definedName>
    <definedName name="COMPPY">#REF!,#REF!,#REF!,#REF!,#REF!,#REF!,#REF!,#REF!</definedName>
    <definedName name="con10_partic">#REF!</definedName>
    <definedName name="conahdirectivos01">#REF!</definedName>
    <definedName name="conahojunta01">#REF!</definedName>
    <definedName name="concdtdirectivos01">#REF!</definedName>
    <definedName name="concdtentidades01">#REF!</definedName>
    <definedName name="conotros">#REF!</definedName>
    <definedName name="CORDEN">#REF!</definedName>
    <definedName name="CUENTA96">#REF!</definedName>
    <definedName name="Divide">#REF!</definedName>
    <definedName name="ELIMEXT">#REF!</definedName>
    <definedName name="ELIMINA">#REF!</definedName>
    <definedName name="entidades">#REF!</definedName>
    <definedName name="EPIANDES">#REF!</definedName>
    <definedName name="ESTADOS_FINANCIEROS_A_PROCESAR">#REF!</definedName>
    <definedName name="ESTCAM">#REF!</definedName>
    <definedName name="ET">#REF!</definedName>
    <definedName name="gorr">"Botón 17"</definedName>
    <definedName name="HTML_CodePage" hidden="1">1252</definedName>
    <definedName name="HTML_Control" localSheetId="0" hidden="1">{"'para SB'!$A$1420:$F$1479"}</definedName>
    <definedName name="HTML_Control" hidden="1">{"'para SB'!$A$1420:$F$1479"}</definedName>
    <definedName name="HTML_Description" hidden="1">""</definedName>
    <definedName name="HTML_Email" hidden="1">""</definedName>
    <definedName name="HTML_Header" hidden="1">""</definedName>
    <definedName name="HTML_LastUpdate" hidden="1">"22/06/00"</definedName>
    <definedName name="HTML_LineAfter" hidden="1">FALSE</definedName>
    <definedName name="HTML_LineBefore" hidden="1">FALSE</definedName>
    <definedName name="HTML_Name" hidden="1">"BANCO CENTRAL DE HONDURAS"</definedName>
    <definedName name="HTML_OBDlg2" hidden="1">TRUE</definedName>
    <definedName name="HTML_OBDlg4" hidden="1">TRUE</definedName>
    <definedName name="HTML_OS" hidden="1">0</definedName>
    <definedName name="HTML_PathFile" hidden="1">"A:\tasaintss.htm"</definedName>
    <definedName name="HTML_Title" hidden="1">""</definedName>
    <definedName name="INDI">#REF!</definedName>
    <definedName name="INDICACART">#REF!</definedName>
    <definedName name="INVER">#REF!</definedName>
    <definedName name="junio111">#REF!</definedName>
    <definedName name="JUNTA">#REF!</definedName>
    <definedName name="JUNTA1">#REF!</definedName>
    <definedName name="MC.PL_Cuentas">#REF!</definedName>
    <definedName name="MC.PL_Monto">#REF!</definedName>
    <definedName name="MESANT">#REF!</definedName>
    <definedName name="MESHOY">#REF!</definedName>
    <definedName name="MultiSelectNames">#REF!</definedName>
    <definedName name="Nivel">#REF!</definedName>
    <definedName name="NOPUC">#REF!</definedName>
    <definedName name="ORDEN1">#REF!</definedName>
    <definedName name="ORDEN2">#REF!</definedName>
    <definedName name="ORDEN3">#REF!</definedName>
    <definedName name="ORDEN4">#REF!</definedName>
    <definedName name="ORDEN5">#REF!</definedName>
    <definedName name="ORDEN6">#REF!</definedName>
    <definedName name="PAS">#REF!</definedName>
    <definedName name="PAT">#REF!</definedName>
    <definedName name="PRES">#REF!</definedName>
    <definedName name="PRES1">#REF!</definedName>
    <definedName name="PUC">#REF!</definedName>
    <definedName name="PYG">#REF!</definedName>
    <definedName name="PYGBONOS">#REF!</definedName>
    <definedName name="PYGCAMBIOS">#REF!</definedName>
    <definedName name="PYGRENTA">#REF!</definedName>
    <definedName name="PYGTESOROS">#REF!</definedName>
    <definedName name="ref_contr">#REF!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ro" localSheetId="0" hidden="1">{"'Sheet1'!$A$1:$F$179"}</definedName>
    <definedName name="ro" hidden="1">{"'Sheet1'!$A$1:$F$179"}</definedName>
    <definedName name="rod" localSheetId="0" hidden="1">{"'Sheet1'!$A$1:$F$179"}</definedName>
    <definedName name="rod" hidden="1">{"'Sheet1'!$A$1:$F$179"}</definedName>
    <definedName name="rodirgo" localSheetId="0" hidden="1">{"'Sheet1'!$A$1:$F$179"}</definedName>
    <definedName name="rodirgo" hidden="1">{"'Sheet1'!$A$1:$F$179"}</definedName>
    <definedName name="sdaf" localSheetId="0" hidden="1">{"'para SB'!$A$1420:$F$1479"}</definedName>
    <definedName name="sdaf" hidden="1">{"'para SB'!$A$1420:$F$1479"}</definedName>
    <definedName name="SHARED_FORMULA_0">#N/A</definedName>
    <definedName name="SHARED_FORMULA_1">#N/A</definedName>
    <definedName name="SHARED_FORMULA_10">#N/A</definedName>
    <definedName name="SHARED_FORMULA_11">#N/A</definedName>
    <definedName name="SHARED_FORMULA_12">#N/A</definedName>
    <definedName name="SHARED_FORMULA_13">#N/A</definedName>
    <definedName name="SHARED_FORMULA_14">#N/A</definedName>
    <definedName name="SHARED_FORMULA_15">#N/A</definedName>
    <definedName name="SHARED_FORMULA_16">#N/A</definedName>
    <definedName name="SHARED_FORMULA_17">#N/A</definedName>
    <definedName name="SHARED_FORMULA_18">#N/A</definedName>
    <definedName name="SHARED_FORMULA_19">#N/A</definedName>
    <definedName name="SHARED_FORMULA_2">#N/A</definedName>
    <definedName name="SHARED_FORMULA_20">#N/A</definedName>
    <definedName name="SHARED_FORMULA_21">#N/A</definedName>
    <definedName name="SHARED_FORMULA_22">#N/A</definedName>
    <definedName name="SHARED_FORMULA_23">#N/A</definedName>
    <definedName name="SHARED_FORMULA_24">#N/A</definedName>
    <definedName name="SHARED_FORMULA_25">#N/A</definedName>
    <definedName name="SHARED_FORMULA_26">#N/A</definedName>
    <definedName name="SHARED_FORMULA_27">#N/A</definedName>
    <definedName name="SHARED_FORMULA_28">#N/A</definedName>
    <definedName name="SHARED_FORMULA_29">#N/A</definedName>
    <definedName name="SHARED_FORMULA_3">#N/A</definedName>
    <definedName name="SHARED_FORMULA_30">#N/A</definedName>
    <definedName name="SHARED_FORMULA_31">#N/A</definedName>
    <definedName name="SHARED_FORMULA_32">#N/A</definedName>
    <definedName name="SHARED_FORMULA_33">#N/A</definedName>
    <definedName name="SHARED_FORMULA_34">#N/A</definedName>
    <definedName name="SHARED_FORMULA_35">#N/A</definedName>
    <definedName name="SHARED_FORMULA_36">#N/A</definedName>
    <definedName name="SHARED_FORMULA_37">#N/A</definedName>
    <definedName name="SHARED_FORMULA_38">#N/A</definedName>
    <definedName name="SHARED_FORMULA_39">#N/A</definedName>
    <definedName name="SHARED_FORMULA_4">#N/A</definedName>
    <definedName name="SHARED_FORMULA_40">#N/A</definedName>
    <definedName name="SHARED_FORMULA_41">#N/A</definedName>
    <definedName name="SHARED_FORMULA_42">#N/A</definedName>
    <definedName name="SHARED_FORMULA_43">#N/A</definedName>
    <definedName name="SHARED_FORMULA_44">#N/A</definedName>
    <definedName name="SHARED_FORMULA_45">#N/A</definedName>
    <definedName name="SHARED_FORMULA_46">#N/A</definedName>
    <definedName name="SHARED_FORMULA_47">#N/A</definedName>
    <definedName name="SHARED_FORMULA_48">#N/A</definedName>
    <definedName name="SHARED_FORMULA_49">#N/A</definedName>
    <definedName name="SHARED_FORMULA_5">#N/A</definedName>
    <definedName name="SHARED_FORMULA_50">#N/A</definedName>
    <definedName name="SHARED_FORMULA_51">#N/A</definedName>
    <definedName name="SHARED_FORMULA_52">#N/A</definedName>
    <definedName name="SHARED_FORMULA_53">#N/A</definedName>
    <definedName name="SHARED_FORMULA_54">#N/A</definedName>
    <definedName name="SHARED_FORMULA_55">#N/A</definedName>
    <definedName name="SHARED_FORMULA_56">#N/A</definedName>
    <definedName name="SHARED_FORMULA_57">#N/A</definedName>
    <definedName name="SHARED_FORMULA_58">#N/A</definedName>
    <definedName name="SHARED_FORMULA_6">#N/A</definedName>
    <definedName name="SHARED_FORMULA_7">#N/A</definedName>
    <definedName name="SHARED_FORMULA_8">#N/A</definedName>
    <definedName name="SHARED_FORMULA_9">#N/A</definedName>
    <definedName name="TestTypes">#REF!</definedName>
    <definedName name="TextRefCopyRangeCount" hidden="1">1</definedName>
    <definedName name="Títulos_a_imprimir_IM">#REF!,#REF!</definedName>
    <definedName name="TOTAL">#REF!</definedName>
    <definedName name="TypesOfTransaction">#REF!</definedName>
    <definedName name="VALID">#REF!</definedName>
    <definedName name="VALOR" localSheetId="0" hidden="1">{#N/A,#N/A,FALSE,"ANEXO1";"ACTIVO",#N/A,FALSE,"ANEXO1";"PASIVO",#N/A,FALSE,"ANEXO1";"G Y P",#N/A,FALSE,"ANEXO1"}</definedName>
    <definedName name="VALOR" hidden="1">{#N/A,#N/A,FALSE,"ANEXO1";"ACTIVO",#N/A,FALSE,"ANEXO1";"PASIVO",#N/A,FALSE,"ANEXO1";"G Y P",#N/A,FALSE,"ANEXO1"}</definedName>
    <definedName name="veinticuatro">#REF!</definedName>
    <definedName name="veintidos">#REF!</definedName>
    <definedName name="veintitres">#REF!</definedName>
    <definedName name="veintiuno">#REF!</definedName>
    <definedName name="wrn.CONSOLIDADO." localSheetId="0" hidden="1">{#N/A,#N/A,FALSE,"ANEXO1";"ACTIVO",#N/A,FALSE,"ANEXO1";"PASIVO",#N/A,FALSE,"ANEXO1";"G Y P",#N/A,FALSE,"ANEXO1"}</definedName>
    <definedName name="wrn.CONSOLIDADO." hidden="1">{#N/A,#N/A,FALSE,"ANEXO1";"ACTIVO",#N/A,FALSE,"ANEXO1";"PASIVO",#N/A,FALSE,"ANEXO1";"G Y P",#N/A,FALSE,"ANEXO1"}</definedName>
    <definedName name="ws" localSheetId="0" hidden="1">{"'Sheet1'!$A$1:$F$179"}</definedName>
    <definedName name="ws" hidden="1">{"'Sheet1'!$A$1:$F$179"}</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8" i="34" l="1"/>
  <c r="B220" i="34"/>
  <c r="B212" i="34"/>
  <c r="B204" i="34"/>
  <c r="B196" i="34"/>
  <c r="B188" i="34"/>
  <c r="B177" i="34"/>
  <c r="B169" i="34"/>
  <c r="B161" i="34"/>
  <c r="B153" i="34"/>
  <c r="B145" i="34"/>
  <c r="B137" i="34"/>
  <c r="B129" i="34"/>
  <c r="B118" i="34"/>
  <c r="B110" i="34"/>
  <c r="B102" i="34"/>
  <c r="B91" i="34"/>
  <c r="B83" i="34"/>
  <c r="B75" i="34"/>
  <c r="B64" i="34"/>
  <c r="B56" i="34"/>
  <c r="B48" i="34"/>
  <c r="B40" i="34"/>
  <c r="B32" i="34"/>
  <c r="B24" i="34"/>
  <c r="B54" i="28" l="1"/>
  <c r="B53" i="28"/>
  <c r="B19" i="28"/>
  <c r="K127" i="20"/>
  <c r="L127" i="20" s="1"/>
  <c r="K119" i="20"/>
  <c r="L119" i="20" s="1"/>
  <c r="K111" i="20"/>
  <c r="L111" i="20" s="1"/>
  <c r="K103" i="20"/>
  <c r="L103" i="20" s="1"/>
  <c r="K95" i="20"/>
  <c r="L95" i="20" s="1"/>
  <c r="K87" i="20"/>
  <c r="L87" i="20" s="1"/>
  <c r="K79" i="20"/>
  <c r="L79" i="20" s="1"/>
  <c r="K71" i="20"/>
  <c r="L71" i="20" s="1"/>
  <c r="K63" i="20"/>
  <c r="L63" i="20" s="1"/>
  <c r="K52" i="20"/>
  <c r="L52" i="20" s="1"/>
  <c r="K44" i="20"/>
  <c r="L44" i="20" s="1"/>
  <c r="K36" i="20"/>
  <c r="L36" i="20" s="1"/>
  <c r="K28" i="20"/>
  <c r="L28" i="20" s="1"/>
  <c r="K20" i="20"/>
  <c r="L20" i="20" s="1"/>
  <c r="K131" i="19"/>
  <c r="L131" i="19" s="1"/>
  <c r="K123" i="19"/>
  <c r="L123" i="19" s="1"/>
  <c r="K115" i="19"/>
  <c r="L115" i="19" s="1"/>
  <c r="K107" i="19"/>
  <c r="L107" i="19" s="1"/>
  <c r="K99" i="19"/>
  <c r="L99" i="19" s="1"/>
  <c r="K91" i="19"/>
  <c r="L91" i="19" s="1"/>
  <c r="K79" i="19"/>
  <c r="L79" i="19" s="1"/>
  <c r="K71" i="19"/>
  <c r="L71" i="19" s="1"/>
  <c r="K63" i="19"/>
  <c r="L63" i="19" s="1"/>
  <c r="K55" i="19"/>
  <c r="L55" i="19" s="1"/>
  <c r="K43" i="19"/>
  <c r="L43" i="19" s="1"/>
  <c r="K35" i="19"/>
  <c r="L35" i="19" s="1"/>
  <c r="K27" i="19"/>
  <c r="L27" i="19" s="1"/>
  <c r="K19" i="19"/>
  <c r="L19" i="19" s="1"/>
  <c r="K115" i="17"/>
  <c r="K107" i="17"/>
  <c r="L107" i="17" s="1"/>
  <c r="K99" i="17"/>
  <c r="L99" i="17" s="1"/>
  <c r="K91" i="17"/>
  <c r="L91" i="17" s="1"/>
  <c r="K83" i="17"/>
  <c r="L83" i="17" s="1"/>
  <c r="K72" i="17"/>
  <c r="L72" i="17" s="1"/>
  <c r="K64" i="17"/>
  <c r="L64" i="17" s="1"/>
  <c r="K56" i="17"/>
  <c r="L56" i="17" s="1"/>
  <c r="K48" i="17"/>
  <c r="L48" i="17" s="1"/>
  <c r="K37" i="17"/>
  <c r="L37" i="17" s="1"/>
  <c r="K29" i="17"/>
  <c r="L29" i="17" s="1"/>
  <c r="K21" i="17"/>
  <c r="L21" i="17" s="1"/>
  <c r="K153" i="18"/>
  <c r="L153" i="18" s="1"/>
  <c r="N153" i="18" s="1"/>
  <c r="K145" i="18"/>
  <c r="L145" i="18" s="1"/>
  <c r="N145" i="18" s="1"/>
  <c r="K137" i="18"/>
  <c r="L137" i="18" s="1"/>
  <c r="N137" i="18" s="1"/>
  <c r="K129" i="18"/>
  <c r="L129" i="18" s="1"/>
  <c r="N129" i="18" s="1"/>
  <c r="K121" i="18"/>
  <c r="K110" i="18"/>
  <c r="L110" i="18" s="1"/>
  <c r="N110" i="18" s="1"/>
  <c r="K102" i="18"/>
  <c r="L102" i="18" s="1"/>
  <c r="N102" i="18" s="1"/>
  <c r="K94" i="18"/>
  <c r="L94" i="18" s="1"/>
  <c r="N94" i="18" s="1"/>
  <c r="K86" i="18"/>
  <c r="L86" i="18" s="1"/>
  <c r="N86" i="18" s="1"/>
  <c r="K75" i="18"/>
  <c r="L75" i="18" s="1"/>
  <c r="N75" i="18" s="1"/>
  <c r="K67" i="18"/>
  <c r="L67" i="18" s="1"/>
  <c r="N67" i="18" s="1"/>
  <c r="K59" i="18"/>
  <c r="L59" i="18" s="1"/>
  <c r="N59" i="18" s="1"/>
  <c r="K51" i="18"/>
  <c r="L51" i="18" s="1"/>
  <c r="N51" i="18" s="1"/>
  <c r="K43" i="18"/>
  <c r="L43" i="18" s="1"/>
  <c r="N43" i="18" s="1"/>
  <c r="K32" i="18"/>
  <c r="L32" i="18" s="1"/>
  <c r="N32" i="18" s="1"/>
  <c r="K24" i="18"/>
  <c r="L24" i="18" s="1"/>
  <c r="N24" i="18" s="1"/>
  <c r="K16" i="18"/>
  <c r="L16" i="18" s="1"/>
  <c r="N16" i="18" s="1"/>
  <c r="B6" i="28" l="1"/>
  <c r="B81" i="28" l="1"/>
  <c r="B82" i="28"/>
  <c r="B119" i="20"/>
  <c r="B111" i="20"/>
  <c r="B107" i="17"/>
  <c r="B99" i="17"/>
  <c r="L115" i="17"/>
  <c r="L121" i="18"/>
  <c r="N121" i="18" s="1"/>
  <c r="K2" i="28" l="1"/>
  <c r="L2" i="28"/>
  <c r="N99" i="17"/>
  <c r="N107" i="17"/>
  <c r="N111" i="20"/>
  <c r="N119" i="20"/>
  <c r="G2" i="28"/>
  <c r="M2" i="28" l="1"/>
  <c r="N127" i="20"/>
  <c r="N103" i="20"/>
  <c r="N95" i="20"/>
  <c r="N87" i="20"/>
  <c r="N79" i="20"/>
  <c r="N71" i="20"/>
  <c r="N63" i="20"/>
  <c r="N52" i="20"/>
  <c r="N44" i="20"/>
  <c r="N36" i="20"/>
  <c r="N28" i="20"/>
  <c r="N20" i="20"/>
  <c r="N131" i="19"/>
  <c r="N123" i="19"/>
  <c r="N115" i="19"/>
  <c r="N107" i="19"/>
  <c r="N99" i="19"/>
  <c r="N91" i="19"/>
  <c r="N79" i="19"/>
  <c r="N71" i="19"/>
  <c r="N63" i="19"/>
  <c r="N55" i="19"/>
  <c r="N43" i="19"/>
  <c r="N35" i="19"/>
  <c r="N27" i="19"/>
  <c r="N115" i="17"/>
  <c r="N91" i="17"/>
  <c r="N83" i="17"/>
  <c r="N72" i="17"/>
  <c r="N64" i="17"/>
  <c r="N56" i="17"/>
  <c r="N48" i="17"/>
  <c r="N37" i="17"/>
  <c r="N29" i="17"/>
  <c r="N21" i="17"/>
  <c r="B52" i="20" l="1"/>
  <c r="B44" i="20"/>
  <c r="B115" i="17" l="1"/>
  <c r="B91" i="17"/>
  <c r="B44" i="28"/>
  <c r="B45" i="28"/>
  <c r="B46" i="28"/>
  <c r="B47" i="28"/>
  <c r="B48" i="28"/>
  <c r="B49" i="28"/>
  <c r="B50" i="28"/>
  <c r="B51" i="28"/>
  <c r="B52" i="28"/>
  <c r="B55" i="28"/>
  <c r="B56" i="28"/>
  <c r="B57" i="28"/>
  <c r="B58" i="28"/>
  <c r="B59" i="28"/>
  <c r="B60" i="28"/>
  <c r="B61" i="28"/>
  <c r="B62" i="28"/>
  <c r="B63" i="28"/>
  <c r="B64" i="28"/>
  <c r="B65" i="28"/>
  <c r="B66" i="28"/>
  <c r="B67" i="28"/>
  <c r="B68" i="28"/>
  <c r="B69" i="28"/>
  <c r="B70" i="28"/>
  <c r="B71" i="28"/>
  <c r="B72" i="28"/>
  <c r="B73" i="28"/>
  <c r="B74" i="28"/>
  <c r="B75" i="28"/>
  <c r="B76" i="28"/>
  <c r="B77" i="28"/>
  <c r="B78" i="28"/>
  <c r="B79" i="28"/>
  <c r="B80" i="28"/>
  <c r="B43" i="28"/>
  <c r="B127" i="20"/>
  <c r="B103" i="20"/>
  <c r="B95" i="20"/>
  <c r="B87" i="20"/>
  <c r="B79" i="20"/>
  <c r="B71" i="20"/>
  <c r="B63" i="20"/>
  <c r="B36" i="20"/>
  <c r="B28" i="20"/>
  <c r="B20" i="20"/>
  <c r="B131" i="19"/>
  <c r="B123" i="19"/>
  <c r="B115" i="19"/>
  <c r="B107" i="19"/>
  <c r="B99" i="19"/>
  <c r="B91" i="19"/>
  <c r="B79" i="19"/>
  <c r="B71" i="19"/>
  <c r="B63" i="19"/>
  <c r="B55" i="19"/>
  <c r="B43" i="19"/>
  <c r="B35" i="19"/>
  <c r="B27" i="19"/>
  <c r="B19" i="19"/>
  <c r="B83" i="17"/>
  <c r="B72" i="17"/>
  <c r="B64" i="17"/>
  <c r="B56" i="17"/>
  <c r="B48" i="17"/>
  <c r="B37" i="17"/>
  <c r="B29" i="17"/>
  <c r="B21" i="17"/>
  <c r="B26" i="28"/>
  <c r="B27" i="28"/>
  <c r="B28" i="28"/>
  <c r="B29" i="28"/>
  <c r="B30" i="28"/>
  <c r="B31" i="28"/>
  <c r="B32" i="28"/>
  <c r="B33" i="28"/>
  <c r="B34" i="28"/>
  <c r="B35" i="28"/>
  <c r="B36" i="28"/>
  <c r="B37" i="28"/>
  <c r="B38" i="28"/>
  <c r="B39" i="28"/>
  <c r="B40" i="28"/>
  <c r="B41" i="28"/>
  <c r="B42" i="28"/>
  <c r="B153" i="18"/>
  <c r="B145" i="18"/>
  <c r="B137" i="18"/>
  <c r="B129" i="18"/>
  <c r="B121" i="18"/>
  <c r="B110" i="18"/>
  <c r="B102" i="18"/>
  <c r="B94" i="18"/>
  <c r="B86" i="18"/>
  <c r="B75" i="18"/>
  <c r="B67" i="18"/>
  <c r="B59" i="18"/>
  <c r="B51" i="18"/>
  <c r="B43" i="18"/>
  <c r="B32" i="18"/>
  <c r="B24" i="18"/>
  <c r="B16" i="18"/>
  <c r="K42" i="28" l="1"/>
  <c r="K41" i="28"/>
  <c r="K40" i="28"/>
  <c r="K39" i="28"/>
  <c r="K38" i="28"/>
  <c r="K37" i="28"/>
  <c r="K36" i="28"/>
  <c r="K35" i="28"/>
  <c r="K34" i="28"/>
  <c r="K33" i="28"/>
  <c r="K32" i="28"/>
  <c r="K31" i="28"/>
  <c r="K30" i="28"/>
  <c r="K29" i="28"/>
  <c r="K28" i="28"/>
  <c r="K27" i="28"/>
  <c r="K26" i="28"/>
  <c r="L42" i="28"/>
  <c r="L41" i="28"/>
  <c r="L40" i="28"/>
  <c r="L39" i="28"/>
  <c r="L38" i="28"/>
  <c r="L37" i="28"/>
  <c r="L36" i="28"/>
  <c r="L35" i="28"/>
  <c r="L34" i="28"/>
  <c r="L33" i="28"/>
  <c r="L32" i="28"/>
  <c r="L31" i="28"/>
  <c r="L30" i="28"/>
  <c r="L29" i="28"/>
  <c r="L28" i="28"/>
  <c r="L27" i="28"/>
  <c r="L26" i="28"/>
  <c r="L54" i="28"/>
  <c r="L53" i="28"/>
  <c r="L52" i="28"/>
  <c r="L51" i="28"/>
  <c r="L50" i="28"/>
  <c r="L49" i="28"/>
  <c r="L48" i="28"/>
  <c r="L47" i="28"/>
  <c r="L46" i="28"/>
  <c r="L45" i="28"/>
  <c r="L44" i="28"/>
  <c r="L43" i="28"/>
  <c r="K54" i="28"/>
  <c r="K53" i="28"/>
  <c r="K52" i="28"/>
  <c r="K51" i="28"/>
  <c r="K50" i="28"/>
  <c r="K49" i="28"/>
  <c r="K48" i="28"/>
  <c r="K47" i="28"/>
  <c r="K46" i="28"/>
  <c r="K45" i="28"/>
  <c r="K44" i="28"/>
  <c r="K43" i="28"/>
  <c r="C54" i="28"/>
  <c r="E54" i="28"/>
  <c r="F54" i="28"/>
  <c r="G54" i="28"/>
  <c r="C53" i="28"/>
  <c r="E53" i="28"/>
  <c r="F53" i="28"/>
  <c r="G53" i="28"/>
  <c r="L68" i="28"/>
  <c r="L67" i="28"/>
  <c r="L66" i="28"/>
  <c r="L65" i="28"/>
  <c r="L64" i="28"/>
  <c r="L63" i="28"/>
  <c r="L62" i="28"/>
  <c r="L61" i="28"/>
  <c r="L60" i="28"/>
  <c r="L59" i="28"/>
  <c r="L58" i="28"/>
  <c r="L57" i="28"/>
  <c r="L56" i="28"/>
  <c r="L55" i="28"/>
  <c r="K68" i="28"/>
  <c r="K67" i="28"/>
  <c r="K66" i="28"/>
  <c r="K65" i="28"/>
  <c r="K64" i="28"/>
  <c r="K63" i="28"/>
  <c r="K62" i="28"/>
  <c r="K61" i="28"/>
  <c r="K60" i="28"/>
  <c r="K59" i="28"/>
  <c r="K58" i="28"/>
  <c r="K57" i="28"/>
  <c r="K56" i="28"/>
  <c r="K55" i="28"/>
  <c r="L82" i="28"/>
  <c r="L81" i="28"/>
  <c r="L80" i="28"/>
  <c r="L79" i="28"/>
  <c r="L78" i="28"/>
  <c r="L77" i="28"/>
  <c r="L76" i="28"/>
  <c r="L75" i="28"/>
  <c r="L74" i="28"/>
  <c r="L73" i="28"/>
  <c r="L72" i="28"/>
  <c r="L71" i="28"/>
  <c r="L70" i="28"/>
  <c r="L69" i="28"/>
  <c r="K82" i="28"/>
  <c r="K81" i="28"/>
  <c r="K80" i="28"/>
  <c r="K79" i="28"/>
  <c r="K78" i="28"/>
  <c r="K77" i="28"/>
  <c r="K76" i="28"/>
  <c r="K75" i="28"/>
  <c r="K74" i="28"/>
  <c r="K73" i="28"/>
  <c r="K72" i="28"/>
  <c r="K71" i="28"/>
  <c r="K70" i="28"/>
  <c r="K69" i="28"/>
  <c r="G33" i="28"/>
  <c r="G41" i="28"/>
  <c r="F30" i="28"/>
  <c r="F38" i="28"/>
  <c r="G35" i="28"/>
  <c r="F32" i="28"/>
  <c r="G29" i="28"/>
  <c r="F26" i="28"/>
  <c r="G32" i="28"/>
  <c r="F37" i="28"/>
  <c r="G34" i="28"/>
  <c r="G42" i="28"/>
  <c r="F31" i="28"/>
  <c r="F39" i="28"/>
  <c r="F40" i="28"/>
  <c r="F42" i="28"/>
  <c r="F28" i="28"/>
  <c r="F29" i="28"/>
  <c r="G27" i="28"/>
  <c r="G28" i="28"/>
  <c r="G36" i="28"/>
  <c r="F33" i="28"/>
  <c r="F41" i="28"/>
  <c r="G37" i="28"/>
  <c r="F34" i="28"/>
  <c r="G31" i="28"/>
  <c r="F36" i="28"/>
  <c r="G30" i="28"/>
  <c r="G38" i="28"/>
  <c r="F27" i="28"/>
  <c r="F35" i="28"/>
  <c r="G39" i="28"/>
  <c r="G40" i="28"/>
  <c r="G82" i="28"/>
  <c r="G74" i="28"/>
  <c r="F71" i="28"/>
  <c r="F79" i="28"/>
  <c r="F81" i="28"/>
  <c r="F69" i="28"/>
  <c r="G75" i="28"/>
  <c r="G81" i="28"/>
  <c r="G73" i="28"/>
  <c r="F72" i="28"/>
  <c r="F80" i="28"/>
  <c r="F73" i="28"/>
  <c r="F75" i="28"/>
  <c r="F77" i="28"/>
  <c r="F78" i="28"/>
  <c r="G80" i="28"/>
  <c r="G72" i="28"/>
  <c r="G79" i="28"/>
  <c r="G70" i="28"/>
  <c r="F74" i="28"/>
  <c r="F82" i="28"/>
  <c r="G78" i="28"/>
  <c r="G69" i="28"/>
  <c r="G76" i="28"/>
  <c r="F70" i="28"/>
  <c r="G77" i="28"/>
  <c r="G71" i="28"/>
  <c r="F76" i="28"/>
  <c r="E81" i="28"/>
  <c r="C79" i="28"/>
  <c r="E82" i="28"/>
  <c r="C80" i="28"/>
  <c r="C81" i="28"/>
  <c r="C82" i="28"/>
  <c r="C75" i="28"/>
  <c r="C76" i="28"/>
  <c r="C77" i="28"/>
  <c r="C78" i="28"/>
  <c r="C51" i="28"/>
  <c r="G44" i="28"/>
  <c r="G52" i="28"/>
  <c r="F49" i="28"/>
  <c r="F43" i="28"/>
  <c r="G45" i="28"/>
  <c r="G43" i="28"/>
  <c r="F50" i="28"/>
  <c r="F51" i="28"/>
  <c r="F45" i="28"/>
  <c r="G50" i="28"/>
  <c r="G51" i="28"/>
  <c r="G46" i="28"/>
  <c r="G47" i="28"/>
  <c r="F44" i="28"/>
  <c r="F52" i="28"/>
  <c r="G48" i="28"/>
  <c r="F48" i="28"/>
  <c r="G49" i="28"/>
  <c r="F46" i="28"/>
  <c r="F47" i="28"/>
  <c r="G62" i="28"/>
  <c r="F59" i="28"/>
  <c r="F67" i="28"/>
  <c r="F55" i="28"/>
  <c r="G68" i="28"/>
  <c r="F65" i="28"/>
  <c r="F58" i="28"/>
  <c r="G63" i="28"/>
  <c r="F60" i="28"/>
  <c r="F68" i="28"/>
  <c r="F61" i="28"/>
  <c r="G56" i="28"/>
  <c r="G64" i="28"/>
  <c r="G57" i="28"/>
  <c r="G65" i="28"/>
  <c r="F62" i="28"/>
  <c r="G58" i="28"/>
  <c r="G66" i="28"/>
  <c r="F63" i="28"/>
  <c r="F57" i="28"/>
  <c r="G59" i="28"/>
  <c r="G67" i="28"/>
  <c r="F56" i="28"/>
  <c r="F64" i="28"/>
  <c r="G60" i="28"/>
  <c r="G61" i="28"/>
  <c r="F66" i="28"/>
  <c r="C74" i="28"/>
  <c r="C34" i="28"/>
  <c r="C30" i="28"/>
  <c r="E29" i="28"/>
  <c r="E33" i="28"/>
  <c r="E37" i="28"/>
  <c r="E41" i="28"/>
  <c r="E30" i="28"/>
  <c r="E34" i="28"/>
  <c r="E38" i="28"/>
  <c r="E42" i="28"/>
  <c r="E27" i="28"/>
  <c r="E31" i="28"/>
  <c r="E35" i="28"/>
  <c r="E39" i="28"/>
  <c r="E26" i="28"/>
  <c r="E28" i="28"/>
  <c r="E32" i="28"/>
  <c r="E36" i="28"/>
  <c r="E40" i="28"/>
  <c r="E72" i="28"/>
  <c r="E76" i="28"/>
  <c r="E80" i="28"/>
  <c r="E73" i="28"/>
  <c r="E77" i="28"/>
  <c r="E69" i="28"/>
  <c r="C70" i="28"/>
  <c r="C69" i="28"/>
  <c r="C73" i="28"/>
  <c r="E70" i="28"/>
  <c r="E74" i="28"/>
  <c r="E78" i="28"/>
  <c r="C71" i="28"/>
  <c r="E71" i="28"/>
  <c r="E75" i="28"/>
  <c r="E79" i="28"/>
  <c r="C72" i="28"/>
  <c r="C41" i="28"/>
  <c r="C37" i="28"/>
  <c r="C33" i="28"/>
  <c r="C29" i="28"/>
  <c r="C50" i="28"/>
  <c r="C46" i="28"/>
  <c r="C42" i="28"/>
  <c r="C38" i="28"/>
  <c r="C43" i="28"/>
  <c r="C47" i="28"/>
  <c r="C40" i="28"/>
  <c r="C36" i="28"/>
  <c r="C32" i="28"/>
  <c r="C28" i="28"/>
  <c r="C49" i="28"/>
  <c r="C45" i="28"/>
  <c r="E44" i="28"/>
  <c r="E48" i="28"/>
  <c r="E52" i="28"/>
  <c r="E45" i="28"/>
  <c r="E49" i="28"/>
  <c r="E43" i="28"/>
  <c r="E46" i="28"/>
  <c r="E50" i="28"/>
  <c r="E47" i="28"/>
  <c r="E51" i="28"/>
  <c r="E58" i="28"/>
  <c r="E62" i="28"/>
  <c r="E66" i="28"/>
  <c r="E59" i="28"/>
  <c r="E63" i="28"/>
  <c r="E67" i="28"/>
  <c r="C59" i="28"/>
  <c r="C63" i="28"/>
  <c r="C62" i="28"/>
  <c r="E56" i="28"/>
  <c r="E60" i="28"/>
  <c r="E64" i="28"/>
  <c r="E68" i="28"/>
  <c r="C56" i="28"/>
  <c r="C60" i="28"/>
  <c r="C64" i="28"/>
  <c r="E57" i="28"/>
  <c r="E61" i="28"/>
  <c r="E65" i="28"/>
  <c r="E55" i="28"/>
  <c r="C57" i="28"/>
  <c r="C61" i="28"/>
  <c r="C65" i="28"/>
  <c r="C58" i="28"/>
  <c r="C55" i="28"/>
  <c r="C26" i="28"/>
  <c r="C39" i="28"/>
  <c r="C35" i="28"/>
  <c r="C31" i="28"/>
  <c r="C27" i="28"/>
  <c r="C48" i="28"/>
  <c r="C44" i="28"/>
  <c r="C52" i="28"/>
  <c r="C68" i="28"/>
  <c r="C67" i="28"/>
  <c r="C66" i="28"/>
  <c r="B3" i="28"/>
  <c r="B4" i="28"/>
  <c r="B5" i="28"/>
  <c r="B7" i="28"/>
  <c r="B8" i="28"/>
  <c r="B9" i="28"/>
  <c r="B10" i="28"/>
  <c r="B11" i="28"/>
  <c r="B12" i="28"/>
  <c r="B13" i="28"/>
  <c r="B14" i="28"/>
  <c r="B15" i="28"/>
  <c r="B16" i="28"/>
  <c r="B17" i="28"/>
  <c r="B18" i="28"/>
  <c r="B20" i="28"/>
  <c r="B21" i="28"/>
  <c r="B22" i="28"/>
  <c r="B23" i="28"/>
  <c r="B24" i="28"/>
  <c r="B25" i="28"/>
  <c r="B2" i="28"/>
  <c r="M49" i="28" l="1"/>
  <c r="M48" i="28"/>
  <c r="M51" i="28"/>
  <c r="M54" i="28"/>
  <c r="M43" i="28"/>
  <c r="M46" i="28"/>
  <c r="M76" i="28"/>
  <c r="M74" i="28"/>
  <c r="M71" i="28"/>
  <c r="M79" i="28"/>
  <c r="M69" i="28"/>
  <c r="M81" i="28"/>
  <c r="M61" i="28"/>
  <c r="M58" i="28"/>
  <c r="M66" i="28"/>
  <c r="M63" i="28"/>
  <c r="M73" i="28"/>
  <c r="M55" i="28"/>
  <c r="M44" i="28"/>
  <c r="M77" i="28"/>
  <c r="M82" i="28"/>
  <c r="M64" i="28"/>
  <c r="M45" i="28"/>
  <c r="M53" i="28"/>
  <c r="M72" i="28"/>
  <c r="M80" i="28"/>
  <c r="M62" i="28"/>
  <c r="M47" i="28"/>
  <c r="M56" i="28"/>
  <c r="M75" i="28"/>
  <c r="M57" i="28"/>
  <c r="M65" i="28"/>
  <c r="M50" i="28"/>
  <c r="M59" i="28"/>
  <c r="M67" i="28"/>
  <c r="M70" i="28"/>
  <c r="M78" i="28"/>
  <c r="M60" i="28"/>
  <c r="M68" i="28"/>
  <c r="M52" i="28"/>
  <c r="M26" i="28"/>
  <c r="M27" i="28"/>
  <c r="M28" i="28"/>
  <c r="M29" i="28"/>
  <c r="M30" i="28"/>
  <c r="M31" i="28"/>
  <c r="M32" i="28"/>
  <c r="M33" i="28"/>
  <c r="M34" i="28"/>
  <c r="M35" i="28"/>
  <c r="M36" i="28"/>
  <c r="M37" i="28"/>
  <c r="M38" i="28"/>
  <c r="M39" i="28"/>
  <c r="M40" i="28"/>
  <c r="M41" i="28"/>
  <c r="M42" i="28"/>
  <c r="N55" i="28" l="1"/>
  <c r="N52" i="28"/>
  <c r="L19" i="28"/>
  <c r="L10" i="28"/>
  <c r="K20" i="28"/>
  <c r="F19" i="28"/>
  <c r="L13" i="28"/>
  <c r="K4" i="28"/>
  <c r="K5" i="28"/>
  <c r="L20" i="28"/>
  <c r="E19" i="28"/>
  <c r="L21" i="28"/>
  <c r="C19" i="28"/>
  <c r="K7" i="28"/>
  <c r="K15" i="28"/>
  <c r="K23" i="28"/>
  <c r="L6" i="28"/>
  <c r="L14" i="28"/>
  <c r="L22" i="28"/>
  <c r="L3" i="28"/>
  <c r="K13" i="28"/>
  <c r="L4" i="28"/>
  <c r="K6" i="28"/>
  <c r="L5" i="28"/>
  <c r="K8" i="28"/>
  <c r="K16" i="28"/>
  <c r="K24" i="28"/>
  <c r="L7" i="28"/>
  <c r="L15" i="28"/>
  <c r="L23" i="28"/>
  <c r="K11" i="28"/>
  <c r="K12" i="28"/>
  <c r="K21" i="28"/>
  <c r="K22" i="28"/>
  <c r="K9" i="28"/>
  <c r="K17" i="28"/>
  <c r="K25" i="28"/>
  <c r="L8" i="28"/>
  <c r="L16" i="28"/>
  <c r="L24" i="28"/>
  <c r="K19" i="28"/>
  <c r="G19" i="28"/>
  <c r="L11" i="28"/>
  <c r="L12" i="28"/>
  <c r="K14" i="28"/>
  <c r="K3" i="28"/>
  <c r="K10" i="28"/>
  <c r="K18" i="28"/>
  <c r="L9" i="28"/>
  <c r="L17" i="28"/>
  <c r="L25" i="28"/>
  <c r="L18" i="28"/>
  <c r="N53" i="28"/>
  <c r="N54" i="28"/>
  <c r="N49" i="28"/>
  <c r="N47" i="28"/>
  <c r="N46" i="28"/>
  <c r="N48" i="28"/>
  <c r="E6" i="28"/>
  <c r="C6" i="28"/>
  <c r="F6" i="28"/>
  <c r="G6" i="28"/>
  <c r="N44" i="28"/>
  <c r="N26" i="28"/>
  <c r="N34" i="28"/>
  <c r="N42" i="28"/>
  <c r="N27" i="28"/>
  <c r="N35" i="28"/>
  <c r="N40" i="28"/>
  <c r="N28" i="28"/>
  <c r="N36" i="28"/>
  <c r="N29" i="28"/>
  <c r="N37" i="28"/>
  <c r="N30" i="28"/>
  <c r="N38" i="28"/>
  <c r="N32" i="28"/>
  <c r="N31" i="28"/>
  <c r="N39" i="28"/>
  <c r="N33" i="28"/>
  <c r="N41" i="28"/>
  <c r="N51" i="28"/>
  <c r="N43" i="28"/>
  <c r="N50" i="28"/>
  <c r="N76" i="28"/>
  <c r="N75" i="28"/>
  <c r="N69" i="28"/>
  <c r="N77" i="28"/>
  <c r="N82" i="28"/>
  <c r="N70" i="28"/>
  <c r="N78" i="28"/>
  <c r="N71" i="28"/>
  <c r="N79" i="28"/>
  <c r="N72" i="28"/>
  <c r="N80" i="28"/>
  <c r="N74" i="28"/>
  <c r="N73" i="28"/>
  <c r="N81" i="28"/>
  <c r="N45" i="28"/>
  <c r="N60" i="28"/>
  <c r="N68" i="28"/>
  <c r="N61" i="28"/>
  <c r="N62" i="28"/>
  <c r="N63" i="28"/>
  <c r="N66" i="28"/>
  <c r="N67" i="28"/>
  <c r="N56" i="28"/>
  <c r="N64" i="28"/>
  <c r="N57" i="28"/>
  <c r="N65" i="28"/>
  <c r="N58" i="28"/>
  <c r="N59" i="28"/>
  <c r="G10" i="28"/>
  <c r="G23" i="28"/>
  <c r="F7" i="28"/>
  <c r="F20" i="28"/>
  <c r="G25" i="28"/>
  <c r="G11" i="28"/>
  <c r="G24" i="28"/>
  <c r="F8" i="28"/>
  <c r="F21" i="28"/>
  <c r="G15" i="28"/>
  <c r="F4" i="28"/>
  <c r="F15" i="28"/>
  <c r="G3" i="28"/>
  <c r="G13" i="28"/>
  <c r="F9" i="28"/>
  <c r="F22" i="28"/>
  <c r="F11" i="28"/>
  <c r="G8" i="28"/>
  <c r="G4" i="28"/>
  <c r="G14" i="28"/>
  <c r="F10" i="28"/>
  <c r="F23" i="28"/>
  <c r="F24" i="28"/>
  <c r="G9" i="28"/>
  <c r="G5" i="28"/>
  <c r="G21" i="28"/>
  <c r="G22" i="28"/>
  <c r="G7" i="28"/>
  <c r="G20" i="28"/>
  <c r="F3" i="28"/>
  <c r="F13" i="28"/>
  <c r="F25" i="28"/>
  <c r="F14" i="28"/>
  <c r="F5" i="28"/>
  <c r="F12" i="28"/>
  <c r="F17" i="28"/>
  <c r="F2" i="28"/>
  <c r="F16" i="28"/>
  <c r="F18" i="28"/>
  <c r="G18" i="28"/>
  <c r="G16" i="28"/>
  <c r="G12" i="28"/>
  <c r="G17" i="28"/>
  <c r="C21" i="28"/>
  <c r="C16" i="28"/>
  <c r="C12" i="28"/>
  <c r="C8" i="28"/>
  <c r="C3" i="28"/>
  <c r="C24" i="28"/>
  <c r="C20" i="28"/>
  <c r="C15" i="28"/>
  <c r="C11" i="28"/>
  <c r="C7" i="28"/>
  <c r="C2" i="28"/>
  <c r="C23" i="28"/>
  <c r="C18" i="28"/>
  <c r="C14" i="28"/>
  <c r="C10" i="28"/>
  <c r="C5" i="28"/>
  <c r="C25" i="28"/>
  <c r="C22" i="28"/>
  <c r="C17" i="28"/>
  <c r="C13" i="28"/>
  <c r="C9" i="28"/>
  <c r="C4" i="28"/>
  <c r="E3" i="28"/>
  <c r="E8" i="28"/>
  <c r="E12" i="28"/>
  <c r="E16" i="28"/>
  <c r="E21" i="28"/>
  <c r="E25" i="28"/>
  <c r="E4" i="28"/>
  <c r="E9" i="28"/>
  <c r="E13" i="28"/>
  <c r="E17" i="28"/>
  <c r="E22" i="28"/>
  <c r="E2" i="28"/>
  <c r="E5" i="28"/>
  <c r="E10" i="28"/>
  <c r="E14" i="28"/>
  <c r="E18" i="28"/>
  <c r="E23" i="28"/>
  <c r="E7" i="28"/>
  <c r="E11" i="28"/>
  <c r="E15" i="28"/>
  <c r="E20" i="28"/>
  <c r="E24" i="28"/>
  <c r="N19" i="19"/>
  <c r="G55" i="28" s="1"/>
  <c r="M10" i="28" l="1"/>
  <c r="M3" i="28"/>
  <c r="M21" i="28"/>
  <c r="M22" i="28"/>
  <c r="M19" i="28"/>
  <c r="M6" i="28"/>
  <c r="M23" i="28"/>
  <c r="M14" i="28"/>
  <c r="M15" i="28"/>
  <c r="M13" i="28"/>
  <c r="M20" i="28"/>
  <c r="M18" i="28"/>
  <c r="M25" i="28"/>
  <c r="M17" i="28"/>
  <c r="M9" i="28"/>
  <c r="M12" i="28"/>
  <c r="M11" i="28"/>
  <c r="M24" i="28"/>
  <c r="M16" i="28"/>
  <c r="M8" i="28"/>
  <c r="M7" i="28"/>
  <c r="M5" i="28"/>
  <c r="M4" i="28"/>
  <c r="I54" i="28"/>
  <c r="I19" i="28"/>
  <c r="I53" i="28"/>
  <c r="I6" i="28"/>
  <c r="E33" i="26"/>
  <c r="G33" i="26"/>
  <c r="G29" i="26"/>
  <c r="E29" i="26"/>
  <c r="G27" i="26"/>
  <c r="E27" i="26"/>
  <c r="G31" i="26"/>
  <c r="E31" i="26"/>
  <c r="G26" i="28"/>
  <c r="H6" i="28" s="1"/>
  <c r="N19" i="28" l="1"/>
  <c r="N2" i="28"/>
  <c r="N6" i="28"/>
  <c r="N9" i="28"/>
  <c r="N17" i="28"/>
  <c r="N25" i="28"/>
  <c r="N10" i="28"/>
  <c r="N18" i="28"/>
  <c r="N16" i="28"/>
  <c r="N11" i="28"/>
  <c r="N20" i="28"/>
  <c r="N8" i="28"/>
  <c r="N3" i="28"/>
  <c r="N12" i="28"/>
  <c r="N21" i="28"/>
  <c r="N4" i="28"/>
  <c r="N13" i="28"/>
  <c r="N22" i="28"/>
  <c r="N5" i="28"/>
  <c r="N14" i="28"/>
  <c r="N23" i="28"/>
  <c r="N7" i="28"/>
  <c r="N15" i="28"/>
  <c r="N24" i="28"/>
  <c r="I81" i="28"/>
  <c r="I82" i="28"/>
  <c r="I80" i="28"/>
  <c r="I56" i="28"/>
  <c r="I30" i="28"/>
  <c r="I2" i="28"/>
  <c r="I70" i="28"/>
  <c r="I28" i="28"/>
  <c r="I77" i="28"/>
  <c r="I69" i="28"/>
  <c r="I61" i="28"/>
  <c r="I51" i="28"/>
  <c r="I43" i="28"/>
  <c r="I76" i="28"/>
  <c r="I68" i="28"/>
  <c r="I60" i="28"/>
  <c r="I50" i="28"/>
  <c r="I42" i="28"/>
  <c r="I34" i="28"/>
  <c r="I26" i="28"/>
  <c r="I52" i="28"/>
  <c r="I35" i="28"/>
  <c r="I75" i="28"/>
  <c r="I67" i="28"/>
  <c r="I59" i="28"/>
  <c r="I49" i="28"/>
  <c r="I41" i="28"/>
  <c r="I33" i="28"/>
  <c r="I73" i="28"/>
  <c r="I39" i="28"/>
  <c r="I72" i="28"/>
  <c r="I46" i="28"/>
  <c r="I79" i="28"/>
  <c r="I63" i="28"/>
  <c r="I45" i="28"/>
  <c r="I29" i="28"/>
  <c r="I78" i="28"/>
  <c r="I44" i="28"/>
  <c r="I27" i="28"/>
  <c r="I74" i="28"/>
  <c r="I66" i="28"/>
  <c r="I58" i="28"/>
  <c r="I48" i="28"/>
  <c r="I40" i="28"/>
  <c r="I32" i="28"/>
  <c r="I65" i="28"/>
  <c r="I57" i="28"/>
  <c r="I47" i="28"/>
  <c r="I31" i="28"/>
  <c r="I64" i="28"/>
  <c r="I38" i="28"/>
  <c r="I71" i="28"/>
  <c r="I55" i="28"/>
  <c r="I37" i="28"/>
  <c r="I62" i="28"/>
  <c r="I36" i="28"/>
  <c r="I4" i="28"/>
  <c r="I11" i="28"/>
  <c r="I24" i="28"/>
  <c r="I14" i="28"/>
  <c r="I25" i="28"/>
  <c r="I15" i="28"/>
  <c r="I21" i="28"/>
  <c r="I10" i="28"/>
  <c r="I7" i="28"/>
  <c r="I22" i="28"/>
  <c r="I16" i="28"/>
  <c r="I8" i="28"/>
  <c r="I12" i="28"/>
  <c r="I18" i="28"/>
  <c r="I20" i="28"/>
  <c r="I3" i="28"/>
  <c r="I17" i="28"/>
  <c r="I23" i="28"/>
  <c r="I9" i="28"/>
  <c r="I5" i="28"/>
  <c r="I13" i="28"/>
  <c r="H53" i="28"/>
  <c r="H19" i="28"/>
  <c r="H80" i="28"/>
  <c r="H73" i="28"/>
  <c r="H52" i="28"/>
  <c r="H39" i="28"/>
  <c r="H3" i="28"/>
  <c r="H5" i="28"/>
  <c r="H30" i="28"/>
  <c r="H69" i="28"/>
  <c r="H9" i="28"/>
  <c r="H43" i="28"/>
  <c r="H22" i="28"/>
  <c r="H11" i="28"/>
  <c r="H44" i="28"/>
  <c r="H63" i="28"/>
  <c r="H2" i="28"/>
  <c r="H20" i="28"/>
  <c r="H72" i="28"/>
  <c r="H61" i="28"/>
  <c r="H51" i="28"/>
  <c r="H41" i="28"/>
  <c r="H7" i="28"/>
  <c r="H76" i="28"/>
  <c r="H57" i="28"/>
  <c r="H40" i="28"/>
  <c r="H14" i="28"/>
  <c r="H62" i="28"/>
  <c r="H55" i="28"/>
  <c r="H60" i="28"/>
  <c r="H50" i="28"/>
  <c r="H23" i="28"/>
  <c r="H79" i="28"/>
  <c r="H59" i="28"/>
  <c r="H35" i="28"/>
  <c r="H38" i="28"/>
  <c r="H81" i="28"/>
  <c r="H71" i="28"/>
  <c r="H10" i="28"/>
  <c r="H58" i="28"/>
  <c r="H54" i="28"/>
  <c r="H82" i="28"/>
  <c r="H8" i="28"/>
  <c r="H48" i="28"/>
  <c r="H13" i="28"/>
  <c r="H25" i="28"/>
  <c r="H16" i="28"/>
  <c r="H28" i="28"/>
  <c r="H29" i="28"/>
  <c r="H26" i="28"/>
  <c r="H18" i="28"/>
  <c r="H27" i="28"/>
  <c r="H70" i="28"/>
  <c r="H45" i="28"/>
  <c r="H68" i="28"/>
  <c r="H36" i="28"/>
  <c r="H42" i="28"/>
  <c r="H31" i="28"/>
  <c r="H37" i="28"/>
  <c r="H67" i="28"/>
  <c r="H78" i="28"/>
  <c r="H46" i="28"/>
  <c r="H74" i="28"/>
  <c r="H17" i="28"/>
  <c r="H21" i="28"/>
  <c r="H24" i="28"/>
  <c r="H34" i="28"/>
  <c r="H4" i="28"/>
  <c r="H47" i="28"/>
  <c r="H65" i="28"/>
  <c r="H32" i="28"/>
  <c r="H56" i="28"/>
  <c r="H77" i="28"/>
  <c r="H66" i="28"/>
  <c r="H49" i="28"/>
  <c r="H12" i="28"/>
  <c r="H64" i="28"/>
  <c r="H15" i="28"/>
  <c r="H75" i="28"/>
  <c r="H33" i="28"/>
  <c r="E25" i="26" l="1"/>
  <c r="G25" i="26"/>
  <c r="M7" i="26" l="1"/>
</calcChain>
</file>

<file path=xl/sharedStrings.xml><?xml version="1.0" encoding="utf-8"?>
<sst xmlns="http://schemas.openxmlformats.org/spreadsheetml/2006/main" count="1103" uniqueCount="745">
  <si>
    <t>EVALUACIÓN INDEPENDIENTE SISTEMA DE CONTROL INTERNO
(instrucciones para su diligenciamiento)</t>
  </si>
  <si>
    <t>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Esta estructura requiere de un análisis articulado frente al desarrollo de las políticas de gestión y desempeño contenidas en el modelo y su efectividad en relación con la estructura de control, este útlimo, aspecto esecial para garantizar el buen manejo de los recursos, que las metas y objetivos se cumplan y se mejore la prestación del servicio a los usuarios, ejes fundamentales para la generación de valor público.
Teniendo en cuenta lo anterior y dada la necesidad de dar cumplimiento a la dispuesto en el articulo 156 del Decreto 2106 de 2019, el presente formato busca que las entidades cuenten con una herramienta para evaluar sus Sistemas de Control Interno de manera integral y permitirle al Jefe de Control Interno o quien haga sus veces llevar a cabo el informe de evaluación independiente sobre el mismo para su publicación cada seis (6) meses, en el sitio web de la entidad.</t>
  </si>
  <si>
    <t>Orientaciones Generales</t>
  </si>
  <si>
    <r>
      <t xml:space="preserve">El archivo contiene las siguientes hojas:
 -  </t>
    </r>
    <r>
      <rPr>
        <b/>
        <sz val="11"/>
        <rFont val="Arial Narrow"/>
        <family val="2"/>
      </rPr>
      <t xml:space="preserve">Pestañas por cada uno de los componentes de control interno: </t>
    </r>
    <r>
      <rPr>
        <sz val="10"/>
        <rFont val="Arial Narrow"/>
        <family val="2"/>
      </rPr>
      <t>"Ambiente de Control", "Evaluación de riesgos", "Actividades de control", "Información y Comunicación", y " Actividades de Monitoreo". las cuales cuentan todas con la siguiente estructura:</t>
    </r>
  </si>
  <si>
    <t>Columna</t>
  </si>
  <si>
    <t>Descripción</t>
  </si>
  <si>
    <r>
      <t xml:space="preserve">
</t>
    </r>
    <r>
      <rPr>
        <b/>
        <i/>
        <u/>
        <sz val="9"/>
        <rFont val="Arial Narrow"/>
        <family val="2"/>
      </rPr>
      <t>Lineamiento X:</t>
    </r>
  </si>
  <si>
    <t>Esta columna define los lineamientos generales para cada uno de los componentes del MECI y se asocian los temas específicos que se deben analizar en cada uno.</t>
  </si>
  <si>
    <t>DIMENSIÓN O POLÍTICA DEL MIPG ASOCIADA AL REQUERIMIENTO</t>
  </si>
  <si>
    <t>En esta columna se deben asociar la (las) dimensión (es), así como la (s) política (s) de gestión y desempeño que permiten el desarrollo del tema en la entidad, en el marco del Modelo Integrado de Planeación y Gestión MIPG.</t>
  </si>
  <si>
    <r>
      <t>Evaluación "</t>
    </r>
    <r>
      <rPr>
        <b/>
        <sz val="10"/>
        <rFont val="Arial Narrow"/>
        <family val="2"/>
      </rPr>
      <t>si se encuentra Presente"</t>
    </r>
    <r>
      <rPr>
        <b/>
        <sz val="9"/>
        <rFont val="Arial Narrow"/>
        <family val="2"/>
      </rPr>
      <t xml:space="preserve">
</t>
    </r>
    <r>
      <rPr>
        <sz val="9"/>
        <rFont val="Arial Narrow"/>
        <family val="2"/>
      </rPr>
      <t>Referencia a Procesos, Manuales/Políticas de Operación/Procedimientos/Instructivos u otros desarrollos que den cuente de su aplicación</t>
    </r>
  </si>
  <si>
    <t>Indicar el nombre del proceso, manual, política de operación, procedimiento o instructivo en donde se encuentra documentado y su fuente de consulta.
De acuerdo con lo identificado como resultado de la evaluación del requerimiento, seleccione de la lista desplegable 1, 2 o 3 de acuerdo con las siguientes definiciones:
1 - No existen actividades diseñadas para cubrir el requerimiento. 
2 - Existen actividades diseñadas o en proceso de diseño, pero éstas no se encuentran documentadas en las políticas/procedimientos u otras herramientas
3 - Las actividades se encuentran diseñadas, documentadas y socializadas de acuerdo con el requerimiento.
Nota: Entiendase "diseñada" como aquella actividad que cuenta con un responsable(s), periodicidad (cada cuanto se realiza ), proposito (objetivo), Como se lleva a cabo  (procedimiento), qué pasa con las desviaciones y/o excepciones (producto de su ejecucion) y cuenta con evidencia (documentacion).</t>
  </si>
  <si>
    <t>EVIDENCIA DEL CONTROL</t>
  </si>
  <si>
    <t>No.</t>
  </si>
  <si>
    <t>Relaciona el consecutivo de las evidencias que se identifican en relación con la efectividad del control.</t>
  </si>
  <si>
    <t>Referencia a Análisis y verificaciones en el marco del Comité Institucional de Coordinación de Control Interno</t>
  </si>
  <si>
    <t>Indicar las acciones que se han adelantado para evaluar el estado del Sistema de Control Interno en el marco del Comité Institucional de Coordinación de Control Interno. Acciones entendidas a las modificaciones, actualizaciones y actividades de fortalecimiento del sistema a partir de la normatividad vigente.</t>
  </si>
  <si>
    <t xml:space="preserve">Observaciones de la evaluacion independiente (tener encuenta papel de  líneas de defensa) </t>
  </si>
  <si>
    <t>Indicar las acciones que se han adelantado en el marco de la evaluaciòn independiente (auditoria interna), sobre el estado del Sistema de Control Interno . Acciones entendidas en la evaluación y monitoreo de la efectividad del control, incluyendo el seguimiento a los controles de la primera y segunda linea de defensa.</t>
  </si>
  <si>
    <r>
      <t xml:space="preserve">Evaluación </t>
    </r>
    <r>
      <rPr>
        <b/>
        <sz val="10"/>
        <rFont val="Arial Narrow"/>
        <family val="2"/>
      </rPr>
      <t>"si se encuentra Funcionando"</t>
    </r>
  </si>
  <si>
    <t>Seleccionar de la lista desplegable 1, 2 o 3 de acuerdo con los siguientes criterios y basado en los resultados reportados por la Oficina de Control Interno así:
1 - El control  no opera como está diseñado o bien no está presente (no se ha implementado)
2 - El control opera como está diseñado pero con algunas falencias
3-  El control opera como está diseñado y es efectivo frente al cumplimiento de los objetivos y para evitar la materialización del riesgo.</t>
  </si>
  <si>
    <r>
      <t xml:space="preserve"> -</t>
    </r>
    <r>
      <rPr>
        <sz val="11"/>
        <rFont val="Arial Narrow"/>
        <family val="2"/>
      </rPr>
      <t xml:space="preserve"> </t>
    </r>
    <r>
      <rPr>
        <b/>
        <sz val="11"/>
        <rFont val="Arial Narrow"/>
        <family val="2"/>
      </rPr>
      <t>Análisis de Resultados:</t>
    </r>
    <r>
      <rPr>
        <sz val="10"/>
        <rFont val="Arial Narrow"/>
        <family val="2"/>
      </rPr>
      <t xml:space="preserve"> Esta hoja permite establecer si el Sistema de Control Interno evaluado se encuentra </t>
    </r>
    <r>
      <rPr>
        <b/>
        <sz val="10"/>
        <rFont val="Arial Narrow"/>
        <family val="2"/>
      </rPr>
      <t>PRESENTE y FUNCIONANDO</t>
    </r>
    <r>
      <rPr>
        <sz val="10"/>
        <rFont val="Arial Narrow"/>
        <family val="2"/>
      </rPr>
      <t xml:space="preserve">, permitiéndo definir puntos de mejora a través de los componentes del MECI y </t>
    </r>
    <r>
      <rPr>
        <sz val="10"/>
        <color rgb="FFFF0000"/>
        <rFont val="Arial Narrow"/>
        <family val="2"/>
      </rPr>
      <t>su articulacion</t>
    </r>
    <r>
      <rPr>
        <sz val="10"/>
        <rFont val="Arial Narrow"/>
        <family val="2"/>
      </rPr>
      <t xml:space="preserve"> con las Dimensiones del MIPG.</t>
    </r>
  </si>
  <si>
    <t xml:space="preserve">Clasificación </t>
  </si>
  <si>
    <t>Observaciones del Control</t>
  </si>
  <si>
    <t>Mantenimiento del Control</t>
  </si>
  <si>
    <t>Cuando en el análisis de los requerimientos en los diferentes componentes del MECI se cuente con aspectos evaluados en nivel 3 (presente) y 3 (funcionando).</t>
  </si>
  <si>
    <t>Se encuentra presente y funciona correctamente, por lo tanto se requiere acciones o actividades  dirigidas a su mantenimiento dentro del marco de las lineas de defensa.</t>
  </si>
  <si>
    <t>Oportunidad de Mejora</t>
  </si>
  <si>
    <t>Cuando en el análisis de los requerimientos en los diferentes componentes del MECI se cuente con aspectos evaluados en nivel 2 (presente) y 3 (funcionando).</t>
  </si>
  <si>
    <t xml:space="preserve"> Se encuentra presente  y funcionando, pero requiere mejoras frente a su diseño, ya que  opera de manera efectiva
</t>
  </si>
  <si>
    <t>Deficiencia de Control
(Diseño o Ejecución)</t>
  </si>
  <si>
    <t>Cuando en el análisis de los requerimientos en los diferentes componentes del MECI se cuente con aspectos evaluados en nivel 2 (presente) y 2 (funcionando); 3 (presente) y 1 (funcionando); 3 (presente) y 2 (funcionando); 2 (presente) y 1 (funcionando)</t>
  </si>
  <si>
    <t>Se encuentra presente y funcionando, pero requiere acciones dirigidas a fortalecer  o mejorar su diseño y/o ejecucion.</t>
  </si>
  <si>
    <t>Deficiencia de Control Mayor
(Diseño y Ejecución)</t>
  </si>
  <si>
    <t>Cuando en el análisis de los requerimientos en los diferentes componentes del MECI se cuente con aspectos evaluados en nivel 1 (presente) y 1 (funcionando);1 (presente) y 2 (funcionando); 1(presente) y 3 (funcionando).</t>
  </si>
  <si>
    <t>No se encuentra presente  por lo tanto no esta funcionando, lo que hace que se requieran acciones dirigidas a fortalecer su diseño y puesta en marcha</t>
  </si>
  <si>
    <r>
      <t xml:space="preserve"> -</t>
    </r>
    <r>
      <rPr>
        <sz val="11"/>
        <rFont val="Arial Narrow"/>
        <family val="2"/>
      </rPr>
      <t xml:space="preserve"> </t>
    </r>
    <r>
      <rPr>
        <b/>
        <sz val="11"/>
        <rFont val="Arial Narrow"/>
        <family val="2"/>
      </rPr>
      <t>Conclusiones:</t>
    </r>
    <r>
      <rPr>
        <sz val="10"/>
        <rFont val="Arial Narrow"/>
        <family val="2"/>
      </rPr>
      <t xml:space="preserve"> Esta hoja permite establecer si el Sistema de Control Interno evaluado se encuentra </t>
    </r>
    <r>
      <rPr>
        <b/>
        <sz val="10"/>
        <rFont val="Arial Narrow"/>
        <family val="2"/>
      </rPr>
      <t>PRESENTE y FUNCIONANDO</t>
    </r>
    <r>
      <rPr>
        <sz val="10"/>
        <rFont val="Arial Narrow"/>
        <family val="2"/>
      </rPr>
      <t>, definiendo puntos de mejora a través de los componentes del MECI y su relación con las Dimensiones del MIPG.</t>
    </r>
  </si>
  <si>
    <r>
      <t xml:space="preserve"> -</t>
    </r>
    <r>
      <rPr>
        <sz val="11"/>
        <rFont val="Arial Narrow"/>
        <family val="2"/>
      </rPr>
      <t xml:space="preserve"> </t>
    </r>
    <r>
      <rPr>
        <b/>
        <sz val="11"/>
        <rFont val="Arial Narrow"/>
        <family val="2"/>
      </rPr>
      <t>Definiciones:</t>
    </r>
    <r>
      <rPr>
        <sz val="11"/>
        <rFont val="Arial Narrow"/>
        <family val="2"/>
      </rPr>
      <t xml:space="preserve"> A</t>
    </r>
    <r>
      <rPr>
        <sz val="10"/>
        <rFont val="Arial Narrow"/>
        <family val="2"/>
      </rPr>
      <t>lgunos términos asociados a con control interno y utilizados en diferentes partes del formato.</t>
    </r>
  </si>
  <si>
    <t>Términos y Definiciones</t>
  </si>
  <si>
    <t>Término</t>
  </si>
  <si>
    <t>Actividad de control</t>
  </si>
  <si>
    <t>Acciones establecidas en los procesos, políticas, procedimientos u otras herramientas que permiten que se lleven a cabo las instrucciones de la Administración para mitigar los riesgos relacionados con el logro de los objetivos. Las Actividades de Control son un Componente del Control Interno.</t>
  </si>
  <si>
    <t>Alta Dirección</t>
  </si>
  <si>
    <t>Comprende los empleos del Nivel Directivo a los cuales corresponden funciones de dirección general, de formulación de políticas institucionales y de adopción de planes, programas y proyectos. (Decreto 770 de 2005)</t>
  </si>
  <si>
    <t>Ambiente de control</t>
  </si>
  <si>
    <t>El ambiente de control establece el tono de una organización. Es la base de los otros componentes del control interno pues define los valores y principios con los cuales se rige la entidad e influye en la conciencia de los servidores sobre la forma en que se deben llevar a cabo las operaciones.</t>
  </si>
  <si>
    <t>Comité Institucional de Coordinación de Control Interno</t>
  </si>
  <si>
    <t>Instancia del más alto nivel jerárquico, creado como órgano asesor e instancia decisora en los asuntos de control interno, de oblgatoria conformación para todas las entidades estatales. (Ley 87 de 1993, art 13 y Decreto 648 de 2017).</t>
  </si>
  <si>
    <t>Comité Institucional de Gestión y Desempeño</t>
  </si>
  <si>
    <t>Instancia del más alto nivel jerárquico, encargado de orientar la implementación y operación del Modelo Integrado de Planeación y Gestión MIPG, de oblgatoria conformación para todas las entidades estatales. (Decreto 1499 de 2017).</t>
  </si>
  <si>
    <t>Componente</t>
  </si>
  <si>
    <t>Uno de los cinco elementos del Modelo Estándar de Control Interno MECI.</t>
  </si>
  <si>
    <t>Conflicto de interés</t>
  </si>
  <si>
    <t>Situación en la cual un auditor interno, que ocupa un puesto de confianza, tiene interés personal o profesional en competencia con otros intereses. Tales intereses pueden hacerle difícil el cumplimiento imparcial de sus tareas. (Tomado de las Normas Internacionales de Auditoría Interna Norma 1120)
En el sector público el conflicto de interés existe cuando el interés personal de quien ejerce una función pública colisiona con los deberes y obligaciones del cargo que desempeña. (Guía Conflictos de Interés de Servidores Públicos. Función Pública. 2018).</t>
  </si>
  <si>
    <t>Control Interno</t>
  </si>
  <si>
    <t>Estructura de procesos, políticas, procedimientos, manuales y otras herramientas diseñadas por la entidad para proporcionar seguridad razonable de que los objetivos y metas se alcanzarán y que los eventos no deseados se evitaran o bien se detectaran y corregirán.</t>
  </si>
  <si>
    <t>Control interno efectivo</t>
  </si>
  <si>
    <t>El Sistema de Control Interno para que sea efectivo requiere que cada uno de los cinco componentes del MECI y sus lineamientos, estén presentes, funcionando y operando de manera articulada con el MIPG.</t>
  </si>
  <si>
    <t>Controles generales de TI</t>
  </si>
  <si>
    <t>Actividades de control que ayudan a asegurar la apropiada operación de la tecnología, incluyen los controles sobre la infraestructura de tecnología, seguridad de la información, adquisición de tecnología  su desarrollo y mantenimiento.</t>
  </si>
  <si>
    <t>Corrupción</t>
  </si>
  <si>
    <t>Posibilidad de que por acción u omisión, se use el poder para desviar la gestión de lo público hacia un beneficio privado.  (Secretaría de Transparencia)</t>
  </si>
  <si>
    <t>COSO</t>
  </si>
  <si>
    <t>Committe of Sponsoring Organizations of the Treadway Commission (por sus siglas en inglés). COSO es una iniciativa conjunta de cinco organizaciones del sector privado y se dedica a liderar el desarrollo de marcos y guías en control interno y gestión de riesgos.</t>
  </si>
  <si>
    <t>Cumplimiento</t>
  </si>
  <si>
    <t>Esta relacionado con el cumplimiento a las leyes y regulaciones aplicables a la Entidad.</t>
  </si>
  <si>
    <t>Deficiencia de control</t>
  </si>
  <si>
    <t xml:space="preserve">Es una falla con respecto a un control particular o actividad de control. </t>
  </si>
  <si>
    <t>Deficiencia del Sistema de control interno</t>
  </si>
  <si>
    <t>Se asocia a fallas o brechas en un componente o componentes y sus lineamientos que tiene la capacidad para generar riesgos.</t>
  </si>
  <si>
    <t>Evaluación de Riesgos</t>
  </si>
  <si>
    <t>Proceso que permite a cada entidad identificar, analizar y administrar riesgos relevantes para el logro de sus objetivos.</t>
  </si>
  <si>
    <t>Evaluaciones continuas</t>
  </si>
  <si>
    <t>Corresponden a actividades (manuales o automáticas) que sirven para monitorear la efectividad del control interno en el día a día de las operaciones. Estas evaluaciones incluyen actos regulares de administración, comparaciones, conciliaciones y otras acciones rutinarias.</t>
  </si>
  <si>
    <t>Evaluaciones separadas</t>
  </si>
  <si>
    <t>Incluye autoevaluaciones, en las que las personas responsables por una unidad o función particular (2a línea de defensa) determinan la efectividad de los controles para sus actividades clave para el logro de los objetivos institucionales.
Así mismo, se incluyen las evaluaciones realizadas por las Auditorías (interna y externa).</t>
  </si>
  <si>
    <t>Funcionando</t>
  </si>
  <si>
    <t>La determinación que los componentes y lineamientos son aplicados de forma sistemática como han sido diseñados y es posible analizar su efectividad para evitar la materialización de riesgos, mediante el contraste de información relevante.</t>
  </si>
  <si>
    <t>Integridad</t>
  </si>
  <si>
    <t>El economista estadounidense Anthony Downs “la integridad consiste en la coherencia entre las declaraciones y las realizaciones[1]”, entendiéndose esta como una característica personal, que en el sector público también se refiere al cumplimiento de la promesa que cada servidor le hace al Estado y a la ciudadanía de ejercer a cabalidad su labor. (Tomado micrositio MIPG, Dimensión Talento Humano).</t>
  </si>
  <si>
    <t>Lineamiento</t>
  </si>
  <si>
    <t>Especificaciones fundamentales asociadas a cada uno de los componentes del MECI que permitirán establecer la efectividad del Sistema de Control Interno.</t>
  </si>
  <si>
    <t xml:space="preserve">Mantenimieto del Control </t>
  </si>
  <si>
    <t xml:space="preserve">Verificar periodicamente el control y ante cambios en el entorno externo o interno realizar los ajustes correspondientes o incluir un nuevo control </t>
  </si>
  <si>
    <t>Mapa de riesgos</t>
  </si>
  <si>
    <t>Herramiento cualitativa que permite identificar los riesgos de la organización en el cual se presenta una descripción de cada uno de ellos y su tratamiento.</t>
  </si>
  <si>
    <t>Hallazgo en el cual sí existe un cumplimiento, pero a pesar de ello se determina, bajo criterios objetivos, que existe un margen de mejora para optimizar más una actividad, tarea o proceso concreto.</t>
  </si>
  <si>
    <t>Política</t>
  </si>
  <si>
    <t>Declaración emitida por la administración acerca de lo que debe hacerse para el control. Las políticas son la base para la definición de procedimientos.</t>
  </si>
  <si>
    <t>Presente</t>
  </si>
  <si>
    <t>La determinación que existen en diseño e implementación de los requerimientos asociados a las políticas de gestión y desempeño.</t>
  </si>
  <si>
    <t>Procedimiento</t>
  </si>
  <si>
    <t>Actividades desagregadas que implementan una política o determinan acciones concretas para la consecución de un objetivo o meta.</t>
  </si>
  <si>
    <t>Reporte</t>
  </si>
  <si>
    <t>Información suministrada por diferentes instancias de la entidad, que incluye datos internos y externos, así como información financiera y no financiera, necesaria para la toma de decisiones.</t>
  </si>
  <si>
    <t>Riesgo</t>
  </si>
  <si>
    <t>La posibilidad de que un evento ocurra y afecte de manera adversa el logro de los objetivos.</t>
  </si>
  <si>
    <t>Riesgo inherente</t>
  </si>
  <si>
    <t xml:space="preserve">El riesgo frente al logro de los objetivos en ausencia de cualquier acción por parte de la administración para afectar el impacto o probabilidad de dicho riesgo. </t>
  </si>
  <si>
    <t>Riesgo residual</t>
  </si>
  <si>
    <t>El riesgo frente al logro de los objetivos que permanece una vez la respuesta al riesgo ha sido diseñada e implementada por parte de la administración.</t>
  </si>
  <si>
    <t>Segregación de Funciones</t>
  </si>
  <si>
    <t>Se refiere a la asignación de las responsabilidades con diferentes niveles de autorización con el fin de reducir errores o posibles situaciones de corrupción durante el normal desarrollo de sus funciones.</t>
  </si>
  <si>
    <t>Seguridad razonable</t>
  </si>
  <si>
    <t>Determina que no importa que tan bien esté diseñado e implementado el control interno, no se puede garantizar que los objetivos de la entidad se van a cumplir. Esto por las limitaciones inherentes de todo Sistemas de Control Interno.</t>
  </si>
  <si>
    <t xml:space="preserve">Evaluación Independiente </t>
  </si>
  <si>
    <t xml:space="preserve">Se entiende como las prácticas de examen al control interno y ejercicio de auditoría llevadas a cabo por la oficina de control interno o quien haga sus veces, teniendo en cuenta las normas de auditoria generalmente aceptadas. </t>
  </si>
  <si>
    <t>Lineas de Defensa</t>
  </si>
  <si>
    <t>Esquema de asignación de responsabilidades, adaptada del Modelo de las 3 Líneas de Defensa” del Instituto de Auditores, el cual proporciona una manera simple y efectiva para mejorar las comunicaciones en la gestión de riesgos y control mediante la aclaración de las funciones y deberes esenciales relacionados, que permiten contar con diferentes niveles para el control.</t>
  </si>
  <si>
    <t>AMBIENTE DE CONTROL</t>
  </si>
  <si>
    <t>La entidad debe asegurar un ambiente de control que le permita disponer de las condiciones mínimas para el ejercicio del control interno. Esto se logra con el compromiso, liderazgo y los lineamientos de la alta dirección y del Comité Institucional de Coordinación de Control Interno. El Ambiente de Control es el fundamento de todos los demás componentes del control interno, se incluyen la integridad y valores éticos, la competencia (capacidad) de los servidores de la entidad; la manera en que la Alta Dirección asigna autoridad y responsabilidad, así como también el direccionamiento estratégico definido.</t>
  </si>
  <si>
    <t>ID</t>
  </si>
  <si>
    <r>
      <t xml:space="preserve">Explicación de cómo la Entidad </t>
    </r>
    <r>
      <rPr>
        <b/>
        <u/>
        <sz val="11"/>
        <color theme="0"/>
        <rFont val="Arial Narrow"/>
        <family val="2"/>
      </rPr>
      <t>evidencia</t>
    </r>
    <r>
      <rPr>
        <b/>
        <sz val="11"/>
        <color theme="0"/>
        <rFont val="Arial Narrow"/>
        <family val="2"/>
      </rPr>
      <t xml:space="preserve"> que está dando respuesta al requerimiento
</t>
    </r>
    <r>
      <rPr>
        <sz val="11"/>
        <color theme="0"/>
        <rFont val="Arial Narrow"/>
        <family val="2"/>
      </rPr>
      <t>Referencia a Procesos, Manuales/Políticas de Operación/Procedimientos/Instructivos u otros desarrollos que den cuente de su aplicación</t>
    </r>
  </si>
  <si>
    <r>
      <t xml:space="preserve">Presente 
</t>
    </r>
    <r>
      <rPr>
        <i/>
        <sz val="11"/>
        <color theme="0"/>
        <rFont val="Arial Narrow"/>
        <family val="2"/>
      </rPr>
      <t>(1/2/3)</t>
    </r>
  </si>
  <si>
    <t xml:space="preserve">EVIDENCIA DEL CONTROL </t>
  </si>
  <si>
    <r>
      <t xml:space="preserve">Funcionando 
</t>
    </r>
    <r>
      <rPr>
        <i/>
        <sz val="11"/>
        <color theme="0"/>
        <rFont val="Arial Narrow"/>
        <family val="2"/>
      </rPr>
      <t>(1/2/3)</t>
    </r>
  </si>
  <si>
    <t xml:space="preserve">Evaluación </t>
  </si>
  <si>
    <t>EJEMPLO</t>
  </si>
  <si>
    <t xml:space="preserve"> Aplicación del Código de Integridad. (incluye análisis de desviaciones, convivencia laboral, temas disciplinarios internos, quejas o denuncias sobres los servidores de la entidad, u otros temas relacionados).</t>
  </si>
  <si>
    <t>Dimensión Talento Humano
Política Integridad</t>
  </si>
  <si>
    <t>1.1 Aplicación del Código de Integridad. (incluye análisis de desviaciones, convivencia laboral, temas disciplinarios internos, quejas o denuncias sobres los servidores de la entidad, u otros temas relacionados).</t>
  </si>
  <si>
    <t xml:space="preserve">1.2 Mecanismos para el manejo de conflictos de interés. </t>
  </si>
  <si>
    <t>1.3 Mecanismos frente a la detección y prevención del uso inadecuado de información privilegiada u otras situaciones que puedan implicar riesgos para la entidad.</t>
  </si>
  <si>
    <t xml:space="preserve">1.4 La evaluación de las acciones transversales de integridad, mediante el monitoreo permanente de los riesgos de corrupción. </t>
  </si>
  <si>
    <t>Dimension Talento Humano
Politica de Integridad</t>
  </si>
  <si>
    <t xml:space="preserve">1.5 Análisis sobre viabilidad para el establecimiento de una línea de denuncia interna sobre situaciones irregulares o posibles incumplimientos al código de integridad.
NOTA: Si la entidad ya cuenta con esta línea en funcionamiento, establecezca si ha aportado para la mejora de los mapas de riesgos o bien en otros ámbitos organizacionales.
</t>
  </si>
  <si>
    <t>Evaluación</t>
  </si>
  <si>
    <t>Referencia de la evaluacion independiente por parte de la Oficina de Control Interno o quien haga sus veces</t>
  </si>
  <si>
    <t>2.1 Creación o actualización del Comité Institucional de Coordinación de Control Interno (incluye ajustes en periodicidad para reunión, articulación con el Comité Institucioanl de Gestión y Desempeño).</t>
  </si>
  <si>
    <t>Dimension Control Interno
Politica de Control Interno</t>
  </si>
  <si>
    <t>2.2 Definición y documentación del Esquema de Líneas de Defensa</t>
  </si>
  <si>
    <t>Dimension Control Interno
Politica de Control Interno
Lineas de defensa</t>
  </si>
  <si>
    <t>2.3 Definición de líneas de reporte en temas clave para la toma de decisiones, atendiendo el Esquema de Líneas de Defensa</t>
  </si>
  <si>
    <t>Dimension Control Interno
Politica de Control Interno
Linea de Defensa
Dimension de Informaciòn y Comunicaciòn</t>
  </si>
  <si>
    <t>3.1 Definición y evaluación de la Política de Administración del Riesgo (Acorde con lineamientos de la Guía para la Administración del Riesgo de Gestión y Corrupción y Diseño de Controles en Entidades Públicas).  La evaluación debe considerar su aplicación en la entidad, cambios en el entorno que puedan defnir ajustes, dificultades para su desarrollo.</t>
  </si>
  <si>
    <t>Dimension de Direccionamiento Estrategico y Planeaciòn
Politica de Planeaciòn Institucional 
Dimension Control Interno</t>
  </si>
  <si>
    <t xml:space="preserve">3.2 La Alta Dirección frente a la política de Administración del Riesgo definen los niveles de aceptación del riesgo, teniendo en cuenta cada uno de los objetivos establecidos. </t>
  </si>
  <si>
    <t>Dimension Control Interno
Politica de Control Interno
Linea Estrategica</t>
  </si>
  <si>
    <t>3.3 Evaluación de la planeación estratégica, considerando alertas frente a posibles incumplimientos, necesidades de recursos, cambios en el entorno que puedan afectar su desarrollo, entre otros aspectos que garanticen de forma razonable su cumplimiento.</t>
  </si>
  <si>
    <t>4.1 Evaluación de la Planeación Estratégica del Talento Humano.</t>
  </si>
  <si>
    <t>Dimension de Talento Humano
Politica Gestion Estrategica del Talento Humano
Dimension de Control Interno
Lineas de Defensa</t>
  </si>
  <si>
    <t>4.2 Evaluación de las actividades relacionadas con el Ingreso del personal.</t>
  </si>
  <si>
    <t>4.3 Evaluación de las actividades relacionadas con la permanencia del personal.</t>
  </si>
  <si>
    <t>4.5 Evaluación de las actividades relacionadas con el retiro del personal.</t>
  </si>
  <si>
    <t>4.6 Evaluar el impacto del Plan Institucional de Capacitación - PIC</t>
  </si>
  <si>
    <t>4.7 Evaluación frente a los productos y servicios en los cuales participan los contratistas de apoyo.</t>
  </si>
  <si>
    <t>5.1 Acorde con la estructura del Esquema de Líneas de Defensa se han definido estándares de reporte, periodicidad y responsables frente a diferentes temas críticos de la entidad.</t>
  </si>
  <si>
    <t>5.2 La Alta Dirección analiza la información asociada con la generación de reportes financieros.</t>
  </si>
  <si>
    <t xml:space="preserve">
Dimensiòn de Control Interno
Linea de Estrategica</t>
  </si>
  <si>
    <t>5.3 Teniendo en cuenta la información suministrada por la 2a y 3a línea de defensa se toman decisiones a tiempo para garantizar el cumplimiento de las metas y objetivos.</t>
  </si>
  <si>
    <t>Dimensiòn de Control Interno
Lineas de Defensa</t>
  </si>
  <si>
    <t>Dimension de Gestion con Valores para Resultado
Politica de Fortalecimiento Organizacional y Simplificaciòn de Procesos
Dimension Control Interno
Lineas de Defensa</t>
  </si>
  <si>
    <t>5.5 La entidad aprueba y hace seguimiento al Plan Anual de Auditoría presentado y ejecutado por parte de la Oficina de Control Interno.</t>
  </si>
  <si>
    <t>Dimension Control Interno
Linea Estrategica</t>
  </si>
  <si>
    <t>5.6 La entidad analiza los informes presentados por la Oficina de Control Interno y evalúa su impacto en relación con la mejora institucional.</t>
  </si>
  <si>
    <t>EVALUACIÓN DE RIESGOS</t>
  </si>
  <si>
    <t xml:space="preserve">Este componente hace referencia al ejercicio efectuado bajo el liderazgo del equipo directivo y de todos los servidores de la entidad, y permite identificar, evaluar y gestionar eventos potenciales, tanto internos como externos, que puedan afectar el logro de los objetivos institucionales.
La condición para la evaluación de riesgos es el establecimiento de objetivos, vinculados a varios niveles de la entidad, lo que implica que la Alta Dirección define objetivos y los agrupa en categorías en todos los niveles de la entidad, con el fin de evaluarlos </t>
  </si>
  <si>
    <r>
      <rPr>
        <b/>
        <u/>
        <sz val="11"/>
        <color theme="0"/>
        <rFont val="Arial Narrow"/>
        <family val="2"/>
      </rPr>
      <t xml:space="preserve">Lineamiento 6: 
</t>
    </r>
    <r>
      <rPr>
        <b/>
        <sz val="11"/>
        <color theme="0"/>
        <rFont val="Arial Narrow"/>
        <family val="2"/>
      </rPr>
      <t xml:space="preserve">Definición de objetivos con suficiente claridad para identificar y evaluar los riesgos relacionados: i)Estratégicos; ii)Operativos; iii)Legales y Presupuestales; iv)De Información Financiera y no Financiera.
</t>
    </r>
  </si>
  <si>
    <r>
      <t xml:space="preserve">Explicación de cómo la Entidad </t>
    </r>
    <r>
      <rPr>
        <b/>
        <u/>
        <sz val="11"/>
        <color theme="0"/>
        <rFont val="Arial Narrow"/>
        <family val="2"/>
      </rPr>
      <t xml:space="preserve">evidencia </t>
    </r>
    <r>
      <rPr>
        <b/>
        <sz val="11"/>
        <color theme="0"/>
        <rFont val="Arial Narrow"/>
        <family val="2"/>
      </rPr>
      <t xml:space="preserve">que está dando respuesta al requerimiento
</t>
    </r>
    <r>
      <rPr>
        <sz val="11"/>
        <color theme="0"/>
        <rFont val="Arial Narrow"/>
        <family val="2"/>
      </rPr>
      <t>Referencia a Procesos, Manuales/Políticas de Operación/Procedimientos/Instructivos u otros desarrollos que den cuente de su aplicación</t>
    </r>
  </si>
  <si>
    <r>
      <t xml:space="preserve">Presente
</t>
    </r>
    <r>
      <rPr>
        <i/>
        <sz val="11"/>
        <color theme="0"/>
        <rFont val="Arial Narrow"/>
        <family val="2"/>
      </rPr>
      <t>(1/2/3)</t>
    </r>
  </si>
  <si>
    <r>
      <t xml:space="preserve">Funcionando
</t>
    </r>
    <r>
      <rPr>
        <i/>
        <sz val="11"/>
        <color theme="0"/>
        <rFont val="Arial Narrow"/>
        <family val="2"/>
      </rPr>
      <t>(1/2/3)</t>
    </r>
  </si>
  <si>
    <t>6.1  La Entidad cuenta con mecanismos para vincular o relacionar el plan estratégico con los objetivos estratégicos y estos a su vez con los objetivos operativos.</t>
  </si>
  <si>
    <t>Dimension de Direccionamiento Estratetegico y Planeacion.
Politica de Planeacion Institucional</t>
  </si>
  <si>
    <t>6.2 Los objetivos de los procesos, programas o proyectos (según aplique) que están definidos, son específicos, medibles, alcanzables, relevantes, delimitados en el tiempo.</t>
  </si>
  <si>
    <t>Dimension de Gestion con Valores para Resultado
Politica de Fortalecimiento Organizacional y Simplificaciòn de Procesos</t>
  </si>
  <si>
    <t>6.3 La Alta Dirección evalúa periódicamente los objetivos establecidos para asegurar que estos continúan siendo consistentes y apropiados para la Entidad.</t>
  </si>
  <si>
    <t>Dimension de Direccionamiento Estratetegico y Planeacion.
Politica de Planeacion Institucional
Dimension Control Interno
Linea Estrategica</t>
  </si>
  <si>
    <r>
      <rPr>
        <b/>
        <u/>
        <sz val="11"/>
        <color theme="0"/>
        <rFont val="Arial Narrow"/>
        <family val="2"/>
      </rPr>
      <t xml:space="preserve">Lineamiento 7: 
</t>
    </r>
    <r>
      <rPr>
        <b/>
        <sz val="11"/>
        <color theme="0"/>
        <rFont val="Arial Narrow"/>
        <family val="2"/>
      </rPr>
      <t xml:space="preserve">Identificación y análisis de riesgos (Analiza factores internos y externos; Implica a los niveles apropiados de la dirección; Determina cómo responder a los riesgos; Determina la importancia de los riesgos). 
</t>
    </r>
  </si>
  <si>
    <t>7.1 Teniendo en cuenta la estructura de la política de Administración del Riesgo, su alcance define lineamientos para toda la entidad, incluyendo regionales, áreas tercerizadas u otras instancias que afectan la prestación del servicio.</t>
  </si>
  <si>
    <t>7.2 La Oficina de Planeación, Gerencia de Riesgos (donde existan), como 2a línea de defensa, consolidan información clave frente a la gestión del riesgo.</t>
  </si>
  <si>
    <t>Dimension Control Interno 
Lineas de Defensa</t>
  </si>
  <si>
    <t>7.3 A partir de la información consolidada y reportada por la 2a línea de defensa (7.2), la Alta Dirección analiza sus resultados y en especial considera si se han presentado materializaciones de riesgo.</t>
  </si>
  <si>
    <t>7.4 Cuando se detectan materializaciones de riesgo, se definen los cursos de acción en relación con la revisión y actualización del mapa de riesgos correspondiente.</t>
  </si>
  <si>
    <t>Dimension de Direccionamiento Estratetegico y Planeacion.
Politica de Planeacion Institucional
Dimension Control Interno 
Lineas de Defensa</t>
  </si>
  <si>
    <t>7.5 Se llevan a cabo seguimientos a las acciones definidas para resolver materializaciones de riesgo detectadas.</t>
  </si>
  <si>
    <t>Dimension de Evaluacion de Resultados 
Politica de Seguimiento y evaluacion al Desempeño Institucional.
Dimension Control Interno 
Lineas de Defensa</t>
  </si>
  <si>
    <r>
      <rPr>
        <b/>
        <u/>
        <sz val="11"/>
        <color theme="0"/>
        <rFont val="Arial Narrow"/>
        <family val="2"/>
      </rPr>
      <t xml:space="preserve">Lineamiento 8: 
</t>
    </r>
    <r>
      <rPr>
        <b/>
        <sz val="11"/>
        <color theme="0"/>
        <rFont val="Arial Narrow"/>
        <family val="2"/>
      </rPr>
      <t xml:space="preserve">Evaluación del riesgo de fraude o corrupción. 
Cumplimiento artículo 73 de la Ley 1474 de 2011, relacionado con la prevención de los riesgos de corrupción.
</t>
    </r>
  </si>
  <si>
    <t>8.1 La Alta Dirección acorde con el análisis del entorno interno y externo, define los procesos, programas o proyectos (según aplique), susceptibles de posibles actos de corrupción.</t>
  </si>
  <si>
    <t>8.2 La Alta Dirección monitorea los riesgos de corrupción con la periodicidad establecida en la Política de Administración del Riesgo.</t>
  </si>
  <si>
    <t>Dimension de Control Interno
Linea Estrategica</t>
  </si>
  <si>
    <t>8.3 Para el desarrollo de las actividades de control, la entidad considera la adecuada división de las funciones y que éstas se encuentren segregadas en diferentes personas para reducir el riesgo de acciones fraudulentas.</t>
  </si>
  <si>
    <t>Dimension de Contro Interno
Lineas de Defensa</t>
  </si>
  <si>
    <t>8.4 La Alta Dirección evalúa fallas en los controles (diseño y ejecución) para definir cursos de acción apropiados para su mejora.</t>
  </si>
  <si>
    <r>
      <rPr>
        <b/>
        <u/>
        <sz val="11"/>
        <color theme="0"/>
        <rFont val="Arial Narrow"/>
        <family val="2"/>
      </rPr>
      <t xml:space="preserve">
Lineamiento 9:</t>
    </r>
    <r>
      <rPr>
        <b/>
        <sz val="11"/>
        <color theme="0"/>
        <rFont val="Arial Narrow"/>
        <family val="2"/>
      </rPr>
      <t xml:space="preserve"> </t>
    </r>
    <r>
      <rPr>
        <sz val="11"/>
        <color theme="0"/>
        <rFont val="Arial Narrow"/>
        <family val="2"/>
      </rPr>
      <t xml:space="preserve">Identificación y análisis de cambios significativos </t>
    </r>
  </si>
  <si>
    <t>9.1 Acorde con lo establecido en la política de Administración del Riesgo, se monitorean los factores internos y externos definidos para la entidad, a fin de establecer cambios en el entorno que determinen nuevos riesgos o ajustes a los existentes.</t>
  </si>
  <si>
    <t>Dimension de Direccionamiento Estrategico 
Politica de Planeacion Institucional</t>
  </si>
  <si>
    <t>9.2 La Alta Dirección analiza los riesgos asociados a actividades tercerizadas, regionales u otras figuras externas que afecten la prestación del servicio a los usuarios, basados en los informes de la segunda y tercera linea de defensa.</t>
  </si>
  <si>
    <t>Dimension de Control Interno
Lineas de Defensa</t>
  </si>
  <si>
    <t>9.3 La Alta Dirección monitorea los riesgos aceptados revisando que sus condiciones no hayan cambiado y definir su pertinencia para sostenerlos o ajustarlos.</t>
  </si>
  <si>
    <t>9.4 La Alta Dirección evalúa fallas en los controles (diseño y ejecución) para definir cursos de acción apropiados para su mejora, basados en los informes de la segunda y tercera linea de defensa.</t>
  </si>
  <si>
    <t>9.5 La entidad analiza el impacto sobre el control interno por cambios en los diferentes niveles organizacionales.</t>
  </si>
  <si>
    <t>Dimension de Direccionamiento Estrategico y Planeacion
Politica de Planeacion Institucional
Dimension de Control Interno
Linea Estrategica</t>
  </si>
  <si>
    <t>ACTIVIDADES DE CONTROL</t>
  </si>
  <si>
    <t>La entidad define y desarrolla actividades de control que contribuyen a la mitigación de los riesgos hasta niveles aceptables para la consecución de los objetivos estratégicos y de proceso. 
Implementa políticas de operación mediante procedimientos u otros mecanismos que den cuenta de su aplicación en el día a día de las operaciones.</t>
  </si>
  <si>
    <r>
      <rPr>
        <b/>
        <u/>
        <sz val="11"/>
        <color theme="0"/>
        <rFont val="Arial Narrow"/>
        <family val="2"/>
      </rPr>
      <t xml:space="preserve">
Lineamiento 10: 
</t>
    </r>
    <r>
      <rPr>
        <b/>
        <sz val="11"/>
        <color theme="0"/>
        <rFont val="Arial Narrow"/>
        <family val="2"/>
      </rPr>
      <t>Diseño y desarrollo de actividades de control (Integra el desarrollo de controles con la evaluación de riesgos; tiene en cuenta a qué nivel se aplican las actividades; facilita la segregación de funciones).</t>
    </r>
  </si>
  <si>
    <r>
      <t>Explicación de cómo la Entidad</t>
    </r>
    <r>
      <rPr>
        <b/>
        <u/>
        <sz val="11"/>
        <color theme="0"/>
        <rFont val="Arial Narrow"/>
        <family val="2"/>
      </rPr>
      <t xml:space="preserve"> evidencia </t>
    </r>
    <r>
      <rPr>
        <b/>
        <sz val="11"/>
        <color theme="0"/>
        <rFont val="Arial Narrow"/>
        <family val="2"/>
      </rPr>
      <t xml:space="preserve">que está dando respuesta al requerimiento
</t>
    </r>
    <r>
      <rPr>
        <sz val="11"/>
        <color theme="0"/>
        <rFont val="Arial Narrow"/>
        <family val="2"/>
      </rPr>
      <t>Referencia a Procesos, Manuales/Políticas de Operación/Procedimientos/Instructivos u otros desarrollos que den cuente de su aplicación</t>
    </r>
  </si>
  <si>
    <r>
      <t>Funcionando</t>
    </r>
    <r>
      <rPr>
        <i/>
        <sz val="11"/>
        <color theme="0"/>
        <rFont val="Arial Narrow"/>
        <family val="2"/>
      </rPr>
      <t xml:space="preserve">
(1/2/3)</t>
    </r>
  </si>
  <si>
    <t>10.1 Para el desarrollo de las actividades de control, la entidad considera la adecuada división de las funciones y que éstas se encuentren segregadas en diferentes personas para reducir el riesgo de error o de incumplimientos de alto impacto en la operación.</t>
  </si>
  <si>
    <t xml:space="preserve">10.2 Se han idenfificado y documentado las situaciones específicas en donde no es posible segregar adecuadamente las funciones (ej: falta de personal, presupuesto), con el fin de definir actividades de control alternativas para cubrir los riesgos identificados. </t>
  </si>
  <si>
    <t>10.3 El diseño de otros  sistemas de gestión (bajo normas o estándares internacionales como la ISO), se intregan de forma adecuada a la estructura de control de la entidad.</t>
  </si>
  <si>
    <t xml:space="preserve">
Dimension de Gestion con Valores para Resultados
Dimension de Control Interno
Lineas de Defensa</t>
  </si>
  <si>
    <r>
      <rPr>
        <b/>
        <u/>
        <sz val="11"/>
        <color theme="0"/>
        <rFont val="Arial Narrow"/>
        <family val="2"/>
      </rPr>
      <t xml:space="preserve">Lineamiento 11: 
</t>
    </r>
    <r>
      <rPr>
        <b/>
        <sz val="11"/>
        <color theme="0"/>
        <rFont val="Arial Narrow"/>
        <family val="2"/>
      </rPr>
      <t>Seleccionar y Desarrolla controles generales sobre TI para apoyar la consecución de los objetivos .</t>
    </r>
  </si>
  <si>
    <t>11.1 La entidad establece actividades de control relevantes sobre las infraestructuras tecnológicas; los procesos de gestión de la seguridad y sobre los procesos de adquisición, desarrollo y mantenimiento de tecnologías.</t>
  </si>
  <si>
    <t xml:space="preserve">Dimension de Gestion con Valores para el Resultado
Politica de Gobierno Digital 
Politica de Seguridad Digital
</t>
  </si>
  <si>
    <t>11.2  Para los proveedores de tecnología  selecciona y desarrolla actividades de control internas sobre las actividades realizadas por el proveedor de servicios.</t>
  </si>
  <si>
    <t xml:space="preserve">11.3 Se cuenta con matrices de roles y usuarios siguiendo los principios de segregación de funciones.
</t>
  </si>
  <si>
    <t xml:space="preserve">Dimension de Gestion con Valores para el Resultado
Politica de Fortalecimiento Organizacional y Simplificacion de Procesos.
</t>
  </si>
  <si>
    <t xml:space="preserve">11.4 Se cuenta con información de la 3a línea de defensa, como evaluador independiente en relación con los controles implementados por el proveedor de servicios, para  asegurar que los riesgos relacionados se mitigan.
</t>
  </si>
  <si>
    <t>Dimension Control Interno
Tercera Linea de Defensa</t>
  </si>
  <si>
    <r>
      <rPr>
        <b/>
        <u/>
        <sz val="11"/>
        <color theme="0"/>
        <rFont val="Arial Narrow"/>
        <family val="2"/>
      </rPr>
      <t xml:space="preserve">Lineamiento 12: 
</t>
    </r>
    <r>
      <rPr>
        <b/>
        <sz val="11"/>
        <color theme="0"/>
        <rFont val="Arial Narrow"/>
        <family val="2"/>
      </rPr>
      <t>Despliegue de políticas y procedimientos (Establece responsabilidades sobre la ejecución de las políticas y procedimientos; Adopta medidas correctivas; Revisa las políticas y procedimientos).</t>
    </r>
  </si>
  <si>
    <t xml:space="preserve">12.1 Se evalúa la actualización de procesos, procedimientos, políticas de operación, instructivos, manuales u otras herramientas para garantizar la aplicación adecuada de las principales actividades de control.
</t>
  </si>
  <si>
    <t>Dimension de Gestion con Valores para el Resultado
Politica de Fortalecimiento Organizacional y Simplificacion de Procesos.</t>
  </si>
  <si>
    <t>12.2  El diseño de controles se evalúa frente a la gestión del riesgo.</t>
  </si>
  <si>
    <t xml:space="preserve">Todas las Dimensiones de MIPG 
</t>
  </si>
  <si>
    <t xml:space="preserve">12.3  Monitoreo a los riesgos acorde con la política de administración de riesgo establecida para la entidad.
</t>
  </si>
  <si>
    <t>Dimension de Direccionamiento Estrategico y Planeacion
Politica de Planeacion Institucional.</t>
  </si>
  <si>
    <t>12.4 Verificación de que los responsables estén ejecutando los controles tal como han sido diseñados.</t>
  </si>
  <si>
    <t>Dimension Control Interno
Segunda Linea de Defensa</t>
  </si>
  <si>
    <t>12.5  Se evalúa la adecuación de los controles a las especificidades de cada proceso, considerando cambios en regulaciones, estructuras internas u otros aspectos que determinen cambios en su diseño.</t>
  </si>
  <si>
    <t>Dimension Control Interno
 Lineas de Defensa</t>
  </si>
  <si>
    <t>INFORMACIÓN Y COMUNICACIÓN</t>
  </si>
  <si>
    <t>Este componente verifica que las políticas, directrices y mecanismos de consecución, captura, procesamiento y generación de datos dentro y en el entorno de cada entidad, satisfagan la necesidad de divulgar los resultados, de mostrar mejoras en la gestión administrativa y procurar que la información y la comunicación de la entidad y de cada proceso sea adecuada a las necesidades específicas de los grupos de valor y grupos de interés. 
Se requiere que todos los servidores de la entidad reciban un claro mensaje de la Alta Dirección sobre las responsabilidades de control. Deben comprender su función frente al Sistema de Control Interno.</t>
  </si>
  <si>
    <r>
      <t xml:space="preserve">
Lineamiento 13: 
</t>
    </r>
    <r>
      <rPr>
        <b/>
        <sz val="11"/>
        <color theme="0"/>
        <rFont val="Arial Narrow"/>
        <family val="2"/>
      </rPr>
      <t>Utilización de información relevante (Identifica requisitos de información; Capta fuentes de datos internas y externas; Procesa datos relevantes y los transforma en información).</t>
    </r>
  </si>
  <si>
    <t>13.1 La entidad ha diseñado sistemas de información para capturar y procesar datos y transformarlos en información para alcanzar los requerimientos de información definidos.</t>
  </si>
  <si>
    <t xml:space="preserve">Dimension de Informacion y comunicación 
</t>
  </si>
  <si>
    <t>13.2  La entidad cuenta con el inventario de información relevante (interno/externa) y cuenta con un mecanismo que permita su actualización.</t>
  </si>
  <si>
    <t>Dimension de Informacion y comunicación 
Politica de Transparencia y Acceso a la Informaciòn Publica</t>
  </si>
  <si>
    <t>13.3 La entidad considera un ámbito amplio de fuentes de datos (internas y externas), para la captura y procesamiento posterior de información clave para la consecución de metas y objetivos.</t>
  </si>
  <si>
    <t>13.4 La entidad ha desarrollado e implementado actividades de control sobre la integridad, confidencialidad y disponibilidad de los datos e información definidos como relevantes.</t>
  </si>
  <si>
    <r>
      <t xml:space="preserve">
Lineamiento 14: 
</t>
    </r>
    <r>
      <rPr>
        <b/>
        <sz val="11"/>
        <color theme="0"/>
        <rFont val="Arial Narrow"/>
        <family val="2"/>
      </rPr>
      <t>Comunicación Interna (Se comunica con el Comité Institucional de Coordinación de Control Interno o su equivalente; Facilita líneas de comunicación en todos los niveles; Selecciona el método de comunicación pertinente).</t>
    </r>
  </si>
  <si>
    <t>14.1 Para la comunicación interna la Alta Dirección tiene mecanismos que permitan dar a conocer los objetivos y metas estratégicas, de manera tal que todo el personal entiende su papel en su consecución. (Considera los canales más apropiados y evalúa su efectividad).</t>
  </si>
  <si>
    <t xml:space="preserve">Dimension de Informacion y comunicación
</t>
  </si>
  <si>
    <t>14.2 La entidad cuenta con políticas de operación relacionadas con la administración de la información (niveles de autoridad y responsabilidad)</t>
  </si>
  <si>
    <t>14.3 La entidad cuenta con canales de información internos para la denuncia anónima o confidencial de posibles situaciones irregulares y se cuenta con mecanismos específicos para su manejo, de manera tal que generen la confianza para utilizarlos.</t>
  </si>
  <si>
    <t>14.4 La entidad establece e implementa políticas y procedimientos para facilitar una comunicación interna efectiva.</t>
  </si>
  <si>
    <r>
      <t xml:space="preserve">
Lineamiento 15: 
</t>
    </r>
    <r>
      <rPr>
        <b/>
        <sz val="11"/>
        <color theme="0"/>
        <rFont val="Arial Narrow"/>
        <family val="2"/>
      </rPr>
      <t>Comunicación con el exterior (Se comunica con los grupos de valor y con terceros externos interesados; Facilita líneas de comunicación).</t>
    </r>
  </si>
  <si>
    <t xml:space="preserve">15.1 La entidad desarrolla e implementa controles que facilitan la comunicación externa, la cual incluye  políticas y procedimientos. 
Incluye contratistas y proveedores de servicios tercerizados (cuando aplique). </t>
  </si>
  <si>
    <t xml:space="preserve">
Dimension de Informacion y Comunicación
Dimension de Control Interno
Primera Linea de Defensa</t>
  </si>
  <si>
    <t xml:space="preserve">15.2 La entidad cuenta con canales externos definidos de comunicación, asociados con el tipo de información a divulgar, y éstos son reconocidos a todo nivel de la organización.
</t>
  </si>
  <si>
    <t xml:space="preserve">Dimension de Informacion y Comunicación
Politica de Transparencia, acceso a la información pública y lucha
contra la corrupción </t>
  </si>
  <si>
    <t>15.3 La entidad cuenta con procesos o procedimiento para el manejo de la información entrante (quién la recibe, quién la clasifica, quién la analiza), y a la respuesta requierida (quién la canaliza y la responde).</t>
  </si>
  <si>
    <t xml:space="preserve">Dimension de Informacion y Comunicación
Politica de Gestion Documental
Politica de Transparencia, acceso a la información pública y lucha
contra la corrupción </t>
  </si>
  <si>
    <t xml:space="preserve">15.4 La entidad cuenta con procesos o procedimientos encaminados a evaluar periodicamente la efectividad de los canales de comunicación con partes externas, así como sus contenidos, de tal forma que se puedan mejorar.
</t>
  </si>
  <si>
    <t>Dimension de Informacion y Comunicación
Politica deControl Interno
Lineas de Defensa</t>
  </si>
  <si>
    <t>15.5 La entidad analiza periodicamente su caracterización de usuarios o grupos de valor, a fin de actualizarla cuando sea pertinente.</t>
  </si>
  <si>
    <t>Dimension de Direccionamiento Estrategico y Planeaciòn
Politica de Planeacion Institucional</t>
  </si>
  <si>
    <t>15.6 La entidad analiza periodicamente los resultados frente a la evaluación de percepción por parte de los usuarios o grupos de valor para la incorporación de las mejoras correspondientes.</t>
  </si>
  <si>
    <t>ACTIVIDADES DE MONITOREO</t>
  </si>
  <si>
    <t>Este componente considera actividades en el día a día de la gestión institucional, así como a través de evaluaciones periódicas (autoevaluación, auditorías). Su propósito es valorar: (i) la efectividad del control interno de la entidad pública; (ii) la eficiencia, eficacia y efectividad de los procesos; (iii) el nivel de ejecución de los planes, programas y proyectos; (iv) los resultados de la gestión, con el propósito de detectar desviaciones, establecer tendencias, y generar recomendaciones para orientar las acciones de mejoramiento de la entidad pública.</t>
  </si>
  <si>
    <r>
      <rPr>
        <b/>
        <u/>
        <sz val="11"/>
        <color theme="0"/>
        <rFont val="Arial Narrow"/>
        <family val="2"/>
      </rPr>
      <t xml:space="preserve">Lineamiento 16. </t>
    </r>
    <r>
      <rPr>
        <sz val="11"/>
        <color theme="0"/>
        <rFont val="Arial Narrow"/>
        <family val="2"/>
      </rPr>
      <t xml:space="preserve"> Evaluaciones continuas y/o separadas (autoevaluación, auditorías) para determinar si los componentes del Sistema de Control Interno están presentes y funcionando.
</t>
    </r>
  </si>
  <si>
    <t>16.1 El comité Institucional de Coordinación de Control Interno aprueba anualmente el Plan Anual de Auditoría presentado por parte del Jefe de Control Interno o quien haga sus veces y hace el correspondiente seguimiento a sus ejecución?</t>
  </si>
  <si>
    <t>Dimension de Control Interno
Lineas Estrategica</t>
  </si>
  <si>
    <t>16.2  La Alta Dirección periódicamente evalúa los resultados de las evaluaciones (contínuas e independientes)  para concluir acerca de la efectividad del Sistema de Control Interno</t>
  </si>
  <si>
    <t>16.3  La Oficina de Control Interno o quien haga sus veces realiza evaluaciones independientes periódicas (con una frecuencia definida con base en el análisis de riesgo), que le permite evaluar el diseño y operación de los controles establecidos y definir su efectividad para evitar la materialización de riesgos.</t>
  </si>
  <si>
    <t>Dimension de Control Interno
Tercera Linea de Defensa</t>
  </si>
  <si>
    <t>16.4 Acorde con el Esquema de Líneas de Defensa se han implementado procedimientos de monitoreo continuo como parte de las actividades de la 2a línea de defensa, a fin de contar con información clave para la toma de decisiones.</t>
  </si>
  <si>
    <t>Dimension de Control Interno
Segunda Linea de Defensa</t>
  </si>
  <si>
    <t>16.5 Frente a las evaluaciones independientes la entidad considera evaluaciones externas de organismos de control, de vigilancia, certificadores, ONG´s u otros que permitan tener una mirada independiente de las operaciones.</t>
  </si>
  <si>
    <r>
      <rPr>
        <b/>
        <u/>
        <sz val="11"/>
        <color theme="0"/>
        <rFont val="Arial Narrow"/>
        <family val="2"/>
      </rPr>
      <t xml:space="preserve">Lineamiento 17. </t>
    </r>
    <r>
      <rPr>
        <sz val="11"/>
        <color theme="0"/>
        <rFont val="Arial Narrow"/>
        <family val="2"/>
      </rPr>
      <t xml:space="preserve"> 
Evaluación y comunicación de deficiencias oportunamente (Evalúa los resultados, Comunica las deficiencias y Monitorea las medidas correctivas).
</t>
    </r>
  </si>
  <si>
    <t>17.1 A partir de la información de las evaluaciones independientes, se evalúan para determinar su efecto en el Sistema de Control Interno de la entidad y su impacto en el logro de los objetivos, a fin de determinar cursos de acción para su mejora.</t>
  </si>
  <si>
    <t>17.2 Los informes recibidos de entes externos (organismos de control, auditores externos, entidades de vigilancia entre otros) se consolidan y se concluye sobre el impacto en el Sistema de Control Interno, a fin de determinar los cursos de acción.</t>
  </si>
  <si>
    <t>17.3 La entidad cuenta con políticas donde se establezca a quién reportar las deficiencias de control interno como resultado del monitoreo continuo.</t>
  </si>
  <si>
    <t>17.4 La Alta Dirección hace seguimiento a las acciones correctivas relacionadas con las deficiencias comunicadas sobre el Sistema de Control Interno y si se han cumplido en el tiempo establecido.</t>
  </si>
  <si>
    <t>17.5 Los procesos y/o servicios tercerizados, son evaluados acorde con su nivel de riesgos.</t>
  </si>
  <si>
    <t>17.6 Se evalúa la información suministrada por los usuarios (Sistema PQRD), así como de otras partes interesadas para la mejora del  Sistema de Control Interno de la Entidad?</t>
  </si>
  <si>
    <t xml:space="preserve">
Dimension de Informacion y Comunicación 
Dimension de Control Interno
Lineas de Defensa</t>
  </si>
  <si>
    <t xml:space="preserve">17.7 Verificación del avance y cumplimiento de las acciones incluidas en los planes de mejoramiento producto de las autoevaluaciones. (2ª Línea).
</t>
  </si>
  <si>
    <t xml:space="preserve">
Dimension de Control Interno
Lineas de Defensa</t>
  </si>
  <si>
    <t>17.8 Evaluación de la efectividad de las acciones incluidas en los Planes de mejoramiento producto de las auditorías internas y de entes externos. (3ª Línea)</t>
  </si>
  <si>
    <t>17.9 Las deficiencias de control interno son reportadas a los responsables de nivel jerárquico superior, para tomar la acciones correspondientes?</t>
  </si>
  <si>
    <t>Nombre de la Entidad:</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</si>
  <si>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</si>
  <si>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</si>
  <si>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</si>
  <si>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</si>
  <si>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¿Es efectivo el sistema de control interno para los objetivos evaluados? (Si/No) (Justifique su respuesta):</t>
  </si>
  <si>
    <t>La entidad cuenta dentro de su Sistema de Control Interno, con una institucionalidad (Líneas de defensa)  que le permita la toma de decisiones frente al control (Si/No) (Justifique su respuesta):</t>
  </si>
  <si>
    <t>Si</t>
  </si>
  <si>
    <t>¿El componente está presente y funcionando?</t>
  </si>
  <si>
    <t>Nivel de Cumplimiento componente</t>
  </si>
  <si>
    <r>
      <rPr>
        <b/>
        <u/>
        <sz val="12"/>
        <color theme="0"/>
        <rFont val="Arial"/>
        <family val="2"/>
      </rPr>
      <t xml:space="preserve"> Estado actual:</t>
    </r>
    <r>
      <rPr>
        <b/>
        <sz val="12"/>
        <color theme="0"/>
        <rFont val="Arial"/>
        <family val="2"/>
      </rPr>
      <t xml:space="preserve"> Explicacion de las Debilidades y/o Fortalezas</t>
    </r>
  </si>
  <si>
    <t>Nivel de Cumplimiento componente presentado en el informe anterior</t>
  </si>
  <si>
    <t xml:space="preserve">
Estado  del componente presentado en el informe anterior</t>
  </si>
  <si>
    <t xml:space="preserve"> Avance final del componente </t>
  </si>
  <si>
    <t>Evaluación de riesgos</t>
  </si>
  <si>
    <t>Actividades de control</t>
  </si>
  <si>
    <t>Información y comunicación</t>
  </si>
  <si>
    <t xml:space="preserve">Monitoreo </t>
  </si>
  <si>
    <t xml:space="preserve">
Lineamiento </t>
  </si>
  <si>
    <t xml:space="preserve">Pregunta </t>
  </si>
  <si>
    <t xml:space="preserve">Componente </t>
  </si>
  <si>
    <t>Dimensión o política del mipg asociada al requerimiento</t>
  </si>
  <si>
    <t>Puntaje</t>
  </si>
  <si>
    <t>Orden</t>
  </si>
  <si>
    <t xml:space="preserve">Descripción del lineamiento </t>
  </si>
  <si>
    <t xml:space="preserve">Funcionando </t>
  </si>
  <si>
    <t>Nivel de cumplimiento - aspectos particulares por componente</t>
  </si>
  <si>
    <t>1.1</t>
  </si>
  <si>
    <t>Ambiente de Control</t>
  </si>
  <si>
    <t>La entidad demuestra el compromiso con la integridad (valores) y principios del servicio público</t>
  </si>
  <si>
    <t>Cuando en el análisis de los requerimientos en los diferenes componentes del MECI se cuente con aspectos evaluados en nivel 2 (presente) y 3 (funcionando).</t>
  </si>
  <si>
    <t>1.2</t>
  </si>
  <si>
    <t>Cuando en el análisis de los requerimientos en los diferenes componentes del MECI se cuente con aspectos evaluados en nivel 2 (presente) y 2 (funcionando); 3 (presente) y 1 (funcionando); 3 (presente) y 2 (funcionando).</t>
  </si>
  <si>
    <t>Deficiencia de control mayor</t>
  </si>
  <si>
    <t>1.3</t>
  </si>
  <si>
    <t>Cuando en el análisis de los requerimientos en los diferenes componentes del MECI se cuente con aspectos evaluados en nivel 1 (presente) y 1 (funcionando); 2 (presente) y 1 (funcionando).</t>
  </si>
  <si>
    <t>1.4</t>
  </si>
  <si>
    <t>1.5</t>
  </si>
  <si>
    <t>2.1</t>
  </si>
  <si>
    <t xml:space="preserve">Aplicación de mecanismos para ejercer una adecuada supervisión del Sistema de Control Interno </t>
  </si>
  <si>
    <t>2.2</t>
  </si>
  <si>
    <t>2.3</t>
  </si>
  <si>
    <t>3.1</t>
  </si>
  <si>
    <t>Establece la planeación estratégica con responsables, metas, tiempos que faciliten el seguimiento y aplicación de controles que garanticen de forma razonable su cumplimiento. Así mismo a partir de la política de riesgo, establecer sistemas de gestión de riesgos y las responsabilidades para controlar riesgos específicos bajo la supervisión de la alta dirección.</t>
  </si>
  <si>
    <t>3.3</t>
  </si>
  <si>
    <t>3.2</t>
  </si>
  <si>
    <t>4.1</t>
  </si>
  <si>
    <t>Compromiso con la competencia de todo el personal, por lo que la gestión del talento humano tiene un carácter estratégico con el despliegue de actividades clave para todo el ciclo de vida del servidor público –ingreso, permanencia y retiro.</t>
  </si>
  <si>
    <t>4.2</t>
  </si>
  <si>
    <t>4.3</t>
  </si>
  <si>
    <t>4.4</t>
  </si>
  <si>
    <t>4.5</t>
  </si>
  <si>
    <t>4.6</t>
  </si>
  <si>
    <t>4.7</t>
  </si>
  <si>
    <t>5.1</t>
  </si>
  <si>
    <t>La entidad establece líneas de reporte dentro de la entidad para evaluar el funcionamiento del Sistema de Control Interno.</t>
  </si>
  <si>
    <t>5.2</t>
  </si>
  <si>
    <t>5.3</t>
  </si>
  <si>
    <t>5.4</t>
  </si>
  <si>
    <t>5.5</t>
  </si>
  <si>
    <t>5.6</t>
  </si>
  <si>
    <t>6.1</t>
  </si>
  <si>
    <t xml:space="preserve">Definición de objetivos con suficiente claridad para identificar y evaluar los riesgos relacionados: i)Estratégicos; ii)Operativos; iii)Legales y Presupuestales; iv)De Información Financiera y no Financiera.
</t>
  </si>
  <si>
    <t>6.2</t>
  </si>
  <si>
    <t>6.3</t>
  </si>
  <si>
    <t>7.1</t>
  </si>
  <si>
    <t xml:space="preserve">Identificación y análisis de riesgos (Analiza factores internos y externos; Implica a los niveles apropiados de la dirección; Determina cómo responder a los riesgos; Determina la importancia de los riesgos). </t>
  </si>
  <si>
    <t>7.2</t>
  </si>
  <si>
    <t>7.3</t>
  </si>
  <si>
    <t>7.4</t>
  </si>
  <si>
    <t>7.5</t>
  </si>
  <si>
    <t>8.1</t>
  </si>
  <si>
    <t xml:space="preserve">Evaluación del riesgo de fraude o corrupción. 
Cumplimiento artículo 73 de la Ley 1474 de 2011, relacionado con la prevención de los riesgos de corrupción.
</t>
  </si>
  <si>
    <t>8.2</t>
  </si>
  <si>
    <t>8.3</t>
  </si>
  <si>
    <t>8.4</t>
  </si>
  <si>
    <t>9.1</t>
  </si>
  <si>
    <t xml:space="preserve">Identificación y análisis de cambios significativos </t>
  </si>
  <si>
    <t>9.2</t>
  </si>
  <si>
    <t>9.3</t>
  </si>
  <si>
    <t>9.4</t>
  </si>
  <si>
    <t>9.5</t>
  </si>
  <si>
    <t>10.1</t>
  </si>
  <si>
    <t>Diseño y desarrollo de actividades de control (Integra el desarrollo de controles con la evaluación de riesgos; tiene en cuenta a qué nivel se aplican las actividades; facilita la segregación de funciones).</t>
  </si>
  <si>
    <t>10.2</t>
  </si>
  <si>
    <t>10.3</t>
  </si>
  <si>
    <t>11.1</t>
  </si>
  <si>
    <t>Seleccionar y Desarrolla controles generales sobre TI para apoyar la consecución de los objetivos .</t>
  </si>
  <si>
    <t>11.2</t>
  </si>
  <si>
    <t>11.3</t>
  </si>
  <si>
    <t>11.4</t>
  </si>
  <si>
    <t>12.1</t>
  </si>
  <si>
    <t>Despliegue de políticas y procedimientos (Establece responsabilidades sobre la ejecución de las políticas y procedimientos; Adopta medidas correctivas; Revisa las políticas y procedimientos).</t>
  </si>
  <si>
    <t>12.2</t>
  </si>
  <si>
    <t>12.3</t>
  </si>
  <si>
    <t>12.4</t>
  </si>
  <si>
    <t>12.5</t>
  </si>
  <si>
    <t>13.1</t>
  </si>
  <si>
    <t>Info y Comunicación</t>
  </si>
  <si>
    <t>Utilización de información relevante (Identifica requisitos de información; Capta fuentes de datos internas y externas; Procesa datos relevantes y los transforma en información).</t>
  </si>
  <si>
    <t>13.2</t>
  </si>
  <si>
    <t>13.3</t>
  </si>
  <si>
    <t>13.4</t>
  </si>
  <si>
    <t>14.1</t>
  </si>
  <si>
    <t>Comunicación Interna (Se comunica con el Comité Institucional de Coordinación de Control Interno o su equivalente; Facilita líneas de comunicación en todos los niveles; Selecciona el método de comunicación pertinente).</t>
  </si>
  <si>
    <t>14.2</t>
  </si>
  <si>
    <t>14.3</t>
  </si>
  <si>
    <t>14.4</t>
  </si>
  <si>
    <t>15.1</t>
  </si>
  <si>
    <t>Comunicación con el exterior (Se comunica con los grupos de valor y con terceros externos interesados; Facilita líneas de comunicación).</t>
  </si>
  <si>
    <t>15.2</t>
  </si>
  <si>
    <t>15.3</t>
  </si>
  <si>
    <t>15.4</t>
  </si>
  <si>
    <t>15.5</t>
  </si>
  <si>
    <t>15.6</t>
  </si>
  <si>
    <t>16.1</t>
  </si>
  <si>
    <t>Monitoreo - Supervisión</t>
  </si>
  <si>
    <t>Evaluaciones continuas y/o separadas (autoevaluación, auditorías) para determinar si los componentes del Sistema de Control Interno están presentes y funcionando.Comunicación con el exterior (Se comunica con los grupos de valor y con terceros externos interesados; Facilita líneas de comunicación).</t>
  </si>
  <si>
    <t>16.2</t>
  </si>
  <si>
    <t>16.3</t>
  </si>
  <si>
    <t>16.4</t>
  </si>
  <si>
    <t>16.5</t>
  </si>
  <si>
    <t xml:space="preserve">17.1 </t>
  </si>
  <si>
    <t>Evaluación y comunicación de deficiencias oportunamente (Evalúa los resultados, Comunica las deficiencias y Monitorea las medidas correctivas).</t>
  </si>
  <si>
    <t xml:space="preserve">17.2 </t>
  </si>
  <si>
    <t xml:space="preserve">17.3 </t>
  </si>
  <si>
    <t xml:space="preserve">17.4 </t>
  </si>
  <si>
    <t xml:space="preserve">17.5 </t>
  </si>
  <si>
    <t xml:space="preserve">17.6 </t>
  </si>
  <si>
    <t xml:space="preserve">17.7 </t>
  </si>
  <si>
    <t xml:space="preserve">17.8 </t>
  </si>
  <si>
    <t xml:space="preserve">17.9 </t>
  </si>
  <si>
    <t xml:space="preserve">Dentro de este proceso se cuenta con la política de Comunicaciones, la cual es implementada mediante un Plan de Comunicaciones Institucional, que aplica a todos los procesos, desde la identificación, análisis, planeación e implementación de las estrategias de comunicación y su divulgación en todas las dependencias y sus públicos, y se despliega con el cumplimiento de las actividades definidas en la matriz estratégica de comunicaciones, cuyos ejes temáticos hacen parte de la transformación cultural. </t>
  </si>
  <si>
    <t>El Plan de Bienestar Social e Incentivos se
ha cumplido en un 100% en los dos últimos
años, y la inversión se ha incrementado en
un 53% en el mismo periodo, esto ha
impactado favorablemente el clima
organizacional.</t>
  </si>
  <si>
    <r>
      <t xml:space="preserve">Presente 
</t>
    </r>
    <r>
      <rPr>
        <i/>
        <sz val="11"/>
        <color theme="1"/>
        <rFont val="Arial Narrow"/>
        <family val="2"/>
      </rPr>
      <t>(1/2/3)</t>
    </r>
  </si>
  <si>
    <r>
      <t xml:space="preserve">Funcionando 
</t>
    </r>
    <r>
      <rPr>
        <i/>
        <sz val="11"/>
        <color theme="1"/>
        <rFont val="Arial Narrow"/>
        <family val="2"/>
      </rPr>
      <t>(1/2/3)</t>
    </r>
  </si>
  <si>
    <t>HOSPITAL DEPARTAMENTAL PSIQUIATRICO UNIVERSITARIO DEL VALLE E.S.E.</t>
  </si>
  <si>
    <t xml:space="preserve"> </t>
  </si>
  <si>
    <t>NO APLICA</t>
  </si>
  <si>
    <t>Mantenimiento del control</t>
  </si>
  <si>
    <t>Deficiencia de control (diseño o ejecución)</t>
  </si>
  <si>
    <t>4.4 Analizar si se cuenta con políticas claras y comunicadas relacionadas con la responsabilidad de cada servidor sobre el desarrollo y mantenimiento del control interno (1a línea de defensa)</t>
  </si>
  <si>
    <t>Diimensiòn Evaluacion de Resultados 
Politica de Seguimiento y Evaluaciòn al Desempeño Institucional
Dimension Control Interno
Lineas de defensa</t>
  </si>
  <si>
    <t>Dimensión de Talento Humano
Política Gestión Estratégica del Talento Humano
Dimensión de Control Interno
Líneas de Defensa</t>
  </si>
  <si>
    <t>Dimension de Talento Humano
Politica Gestión Estratégica del Talento Humano
Dimensión de Control Interno
Líneas de Defensa</t>
  </si>
  <si>
    <t>5.4 Se evalúa la estructura de control a partir de los cambios en procesos, procedimientos u otras herramientas, a fin de garantizar su adecuada formulación y afectación frente a la gestión del riesgo.</t>
  </si>
  <si>
    <t>Ante el Comité de coordinacion de control interno el jefe de la oficina asesora de control interno presenta los avances del plan de auditoria aprobado al inicio de la vigencia fiscal, realizando de esta manera el seguimiento al cumplimiento del plan.  Esta actividad de seguimiento se realiza de manera cuatrimestral.</t>
  </si>
  <si>
    <r>
      <rPr>
        <u/>
        <sz val="11"/>
        <color theme="1"/>
        <rFont val="Arial Narrow"/>
        <family val="2"/>
      </rPr>
      <t>Lineamiento 2:</t>
    </r>
    <r>
      <rPr>
        <sz val="11"/>
        <color theme="1"/>
        <rFont val="Arial Narrow"/>
        <family val="2"/>
      </rPr>
      <t xml:space="preserve"> 
Aplicación de mecanismos para ejercer una adecuada supervisión del Sistema de Control Interno </t>
    </r>
  </si>
  <si>
    <r>
      <rPr>
        <u/>
        <sz val="11"/>
        <color theme="1"/>
        <rFont val="Arial Narrow"/>
        <family val="2"/>
      </rPr>
      <t>Lineamiento 3:</t>
    </r>
    <r>
      <rPr>
        <sz val="11"/>
        <color theme="1"/>
        <rFont val="Arial Narrow"/>
        <family val="2"/>
      </rPr>
      <t xml:space="preserve"> 
Establece la planeación estratégica con responsables, metas, tiempos que faciliten el seguimiento y aplicación de controles que garanticen de forma razonable su cumplimiento. Así mismo a partir de la política de riesgo, establecer sistemas de gestión de riesgos y las responsabilidades para controlar riesgos específicos bajo la supervisión de la alta dirección.</t>
    </r>
  </si>
  <si>
    <r>
      <rPr>
        <u/>
        <sz val="11"/>
        <color theme="1"/>
        <rFont val="Arial Narrow"/>
        <family val="2"/>
      </rPr>
      <t>Lineamiento 4:</t>
    </r>
    <r>
      <rPr>
        <sz val="11"/>
        <color theme="1"/>
        <rFont val="Arial Narrow"/>
        <family val="2"/>
      </rPr>
      <t xml:space="preserve"> 
Compromiso con la competencia de todo el personal, por lo que la gestión del talento humano tiene un carácter estratégico con el despliegue de actividades clave para todo el ciclo de vida del servidor público –ingreso, permanencia y retiro.</t>
    </r>
  </si>
  <si>
    <r>
      <rPr>
        <u/>
        <sz val="11"/>
        <color theme="1"/>
        <rFont val="Arial Narrow"/>
        <family val="2"/>
      </rPr>
      <t>Lineamiento 5:</t>
    </r>
    <r>
      <rPr>
        <sz val="11"/>
        <color theme="1"/>
        <rFont val="Arial Narrow"/>
        <family val="2"/>
      </rPr>
      <t xml:space="preserve"> 
La entidad establece líneas de reporte dentro de la entidad para evaluar el funcionamiento del Sistema de Control Interno.</t>
    </r>
  </si>
  <si>
    <r>
      <rPr>
        <sz val="12"/>
        <color theme="1"/>
        <rFont val="Arial Narrow"/>
        <family val="2"/>
      </rPr>
      <t xml:space="preserve">Explicación de cómo la Entidad </t>
    </r>
    <r>
      <rPr>
        <u/>
        <sz val="12"/>
        <color theme="1"/>
        <rFont val="Arial Narrow"/>
        <family val="2"/>
      </rPr>
      <t>evidencia</t>
    </r>
    <r>
      <rPr>
        <sz val="12"/>
        <color theme="1"/>
        <rFont val="Arial Narrow"/>
        <family val="2"/>
      </rPr>
      <t xml:space="preserve"> que está dando respuesta al requerimiento
Referencia a Procesos, Manuales/Políticas de Operación/Procedimientos/Instructivos u otros desarrollos que den cuente de su aplicación</t>
    </r>
  </si>
  <si>
    <r>
      <rPr>
        <b/>
        <u/>
        <sz val="11"/>
        <color theme="1"/>
        <rFont val="Arial Narrow"/>
        <family val="2"/>
      </rPr>
      <t>Lineamiento 1:</t>
    </r>
    <r>
      <rPr>
        <b/>
        <sz val="11"/>
        <color theme="1"/>
        <rFont val="Arial Narrow"/>
        <family val="2"/>
      </rPr>
      <t xml:space="preserve"> 
La entidad demuestra el compromiso con la integridad (valores) y principios del servicio público</t>
    </r>
  </si>
  <si>
    <r>
      <rPr>
        <sz val="11"/>
        <color theme="1"/>
        <rFont val="Arial Narrow"/>
        <family val="2"/>
      </rPr>
      <t xml:space="preserve">Explicación de cómo la Entidad </t>
    </r>
    <r>
      <rPr>
        <u/>
        <sz val="11"/>
        <color theme="1"/>
        <rFont val="Arial Narrow"/>
        <family val="2"/>
      </rPr>
      <t>evidencia</t>
    </r>
    <r>
      <rPr>
        <sz val="11"/>
        <color theme="1"/>
        <rFont val="Arial Narrow"/>
        <family val="2"/>
      </rPr>
      <t xml:space="preserve"> que está dando respuesta al requerimiento
Referencia a Procesos, Manuales/Políticas de Operación/Procedimientos/Instructivos u otros desarrollos que den cuente de su aplicación</t>
    </r>
  </si>
  <si>
    <t>Ante el comité de control interno se presentan los avances del plan  de comunicaciones institucional y en este se toman decisiones sobre el correcto y adecuado tratamiento de los canales internos de comunicación. Se realizó el seguimiento desde la matriz de comunicaciones sobre el desarrollo de las actividades programadas para la vigencia. De igual manera se presentó el informe de evaluación del proceso de mercadeo y comunicaciones y los resultados, impacto y efectividad de la comunicación interna fue realizada a través de una  encuesta efectuada a toda la comunidad hospitalaria en el primer semestre de la vigencia 2022.</t>
  </si>
  <si>
    <t>El hospital a través del proceso de mercadeo y comunicaciones, continúa utilizando los grupos de whatsapp para el envío de información oportuna referente a comunicados, eventos y noticias de interés para toda la comunidad. Los canales externos de comunicación cuentan con un alto alcance  de visitas, con un promedio de catorce mil personas al mes.  Lo que representa mayor nivel de posicionamiento frente a la información de interés relacionada con temas de salud mental y promoción de la salud.</t>
  </si>
  <si>
    <t xml:space="preserve">La entidad cuenta con una política de comunicaciones la cual esta orientada al fortalecimiento de la comunicación informativa y organizacional, para el cumplimiento de los objetivos institucionales y sociales,  informando a las partes interesadas de la gestión de esta empresa social del estado, permitiendo también la  interlocución de los colaboradores para la construcción de la identidad institucional. </t>
  </si>
  <si>
    <t xml:space="preserve">Se diseñaron estratégias de comunicación interna, proyectadas desde la matríz de comunicaciones, las cuales se realizaron de manera presencial a través de campañas institucionales internas y la participación en eventos interinstitucionales de salud mental; y virtual  a través del uso de las redes sociales y la página web, cumpliendo con el programa en el primer semestre de 2022. </t>
  </si>
  <si>
    <t xml:space="preserve">El Hospital  a través del proceso de Mercadeo y  Comunicaciones   divulga la información generada dentro de la entidad de manera externa,  con la cual se busca crear impacto en la comunidad y en los diferentes grupos de interés, además de mantener informado al usuario respecto a las acciones del Hospital Departamental Psiquiátrico Universitario del Valle.                                                                                                                                                                               La  entidad establece que el  proceso de comunicación informativa,  se debe dar a conocer a través de los medios de comunicación  externa y  las actividades y pronunciamientos de la gerencia y las diferentes dependencias que la acompañan en su gestión  administrativa se realiza  a través de estrategias de comunicación que informen a todos los públicos sobre las acciones y planes, cuidados, mecanismos de participación, procesos pedagógicos y servicios realizados dentro de la entidad y que son de interés público. </t>
  </si>
  <si>
    <t>Ante el comité de Coordinación de control interno se presentó la Revista digital de Binestar Mental que contiene información de interés para toda la comunidad, contiene los avances, logros y un informe especial relacionado con la salud mental.</t>
  </si>
  <si>
    <t>En el comité de control interno se deben tomar  decisiones frente al logro de los objetivos que debe alcanzar la entidad y establecer  los lineamientos para la implementacion de la gestón en el proceso de mercadeo y comunicaciones.</t>
  </si>
  <si>
    <t>En el marco del Comité Institucional de Control Interno se visualiza que el  Proceso de Gestión de Talento Humano cuenta con un representante en el  Comité de Etica, espacio de socialización de las manifestaciones presentadas tanto por el cliente interno como externo.
En el Manual del SIAU (MAN-SIAU-01), numeral 5.7.5 se establece la Gestión de Manifestaciones a presunta falla frente al cumplimiento del Código de Integridad institucional – Conflicto de Interés.
El Manual del SIAU establece la tramitación para dar gestión a la misma. si la manifestación corresponde a una presunta violación de derechos en la atención en salud se remitirá al Comité de Ética, de lo contrario se remitirá al Comité de Convivencia Laboral y al superior jerárquico del servidor/contratista implicado, para dar iniciar trámite ante la Manifestación</t>
  </si>
  <si>
    <t xml:space="preserve"> Durante el II semestre de la vigencia 2022 se realizó la Campaña lúdica nombrada “el acreditometro” la cual tiene como objetivo fortalecer la divulgación de la Política de Humanización, Decálogo de la Humanización, calendario de actividades institucionales y actividades de humanización orientadas al trabajador. Socializaión del Código de conducta y Buen Gobierno, Valores del Servidor Público y Valos Institucionales.
Se realizó la guía de mejoramiento institucional la cual fue enviada a 339 colaboradores por correo electrónico, posteriormente se visita cada servicio para realizar la socialización presencial de forma lúdica de la política de humanización, humanización hacia el colaborador y transformación cultural, Código de conducta y Buen Gobierno, Valores del Servidor Público, Valos Institucionalesy Conflicto de Intereses.</t>
  </si>
  <si>
    <t>Ante el Comité de coordinación de control interno se presentarón los resultados de la Campaña lúdica nombrada “el acreditometro” la cual tuvo como objetivo fortalecer la divulgación de la Política de Humanización, Decálogo de la Humanización, calendario de actividades institucionales y actividades de humanización orientadas al trabajador. Socializaión del Código de conducta y Buen Gobierno, Valores del Servidor Público y Valos Institucionales.</t>
  </si>
  <si>
    <t xml:space="preserve">Igualmente se estbleció qye el Comité de Convivencia Laboral tiene documentado el procedimiento en el (PRO-GTH-14) cuyo objetivo es establecer el mecanismo por medio del cual los empleados del Hospital Departamental Psiquiátrico Universitario del Valle E.S.E., pueden interponer una queja que pueda constituirse como acoso laboral, dando cumplimiento a la normatividad vigente. </t>
  </si>
  <si>
    <t>Ante el Comite de coordinación de control interno se presentó la socialización del Código de Intergidad  a través de los canales de comunicación formales establecidos por la institución, para realizar un recordatorio frente a los valores institucionales.</t>
  </si>
  <si>
    <t xml:space="preserve">
Ante el comite de coordinación de control interno se establece que el Comité de Convivencia Laboral, resuelve oportunamente las solicitudes presentadas por los funcionarios y  que  se reune de acuerdo a lo acordado en su reglamento de funcionameinto, cumpliendo asi con su periodicidad. </t>
  </si>
  <si>
    <t xml:space="preserve">Durante la jornada de Inducción y Reinducción institucional se socializó la politica de la integridad en el marco del Código de Conducta y Buen Gobierno y la Gestión del Conflicto de Intereses.
En la institución se presenta el espacio de concertación y diálogo entre la Gerencia y los sindicados , se realiza seguimiento a los acuerdos sindicales.La entidad  implementó el Código de Integridad acorde con el esquema definido de 5 valores y sus lineamientos de conducta y se desarrollaron ejercicios internos con talleres para la socialización e interiorización a todos los servidores y contratistas de la entidad.                                                                                </t>
  </si>
  <si>
    <t xml:space="preserve">Se establece que desde el Programa de Humanización perspectiva funcionario = humanización hacia el funcionario, se establecen estrategias específicas como lo son: Cuidando al Cuidador, el SGSST, Gestión del conocimiento, Gestión de competencias, Fortalecimiento de Cultura </t>
  </si>
  <si>
    <t>El lider de Talento humano presento ante el comité de control interno la Jornada de Inducción y Reinducción institucional 2022 socializó nuevamente el Código de Integridad, Valores y Principios Institucionales.</t>
  </si>
  <si>
    <t xml:space="preserve">Durante el I sememstre se dio continuidad al Fortaleciiento de cultura organizacional,  mediante la gestión de competencias a través del programa de  Formación Líderes 3d y equipos de Trabajo, se fortaleceran las dimensiones del ser, saber , saber hacer. </t>
  </si>
  <si>
    <r>
      <rPr>
        <sz val="11"/>
        <color theme="1"/>
        <rFont val="Arial Narrow"/>
        <family val="2"/>
      </rPr>
      <t>Durante la presente vigencia se realiza la actualización de la metodología de riesgos del proceso de Gestión de Talento Humano, de acuerdo a la metodología establecida por el DAFP,  identificación, evaluación y valoración del riesgo, definición y seguimiento de controles  de Talento Humano.</t>
    </r>
    <r>
      <rPr>
        <sz val="11"/>
        <color rgb="FFFF0000"/>
        <rFont val="Arial Narrow"/>
        <family val="2"/>
      </rPr>
      <t xml:space="preserve">
</t>
    </r>
  </si>
  <si>
    <t>Ante el Comite de coordinación de Control Interno en el primer semestre de 2022,   los líderes de proceso,  realizan el  monitoreo permanente a los riesgos identificados desde el proceso de Gestión de Talento Humano, a través de la formulación y cumplimiento a los planes de acción que permiten mejorar controles y manejar los riesgos identificados, de manera que no afecten el cumplimiento de las metas y la no materialización del riesgo.</t>
  </si>
  <si>
    <r>
      <t xml:space="preserve">El Hospital cuenta con el El Manual SIAU que en su capitulo 5.6 5.6 REPORTE DE FALLAS CODIGO INTEGRIDAD, y 5.7 DEL CONFLICTO DE INTERES, contempla las definiciones,  manifestacion y Gestión de Manifestaciones a presunta falla frente al cumplimiento del Código de Integridad institucional – Conflicto de Interés.Igualmente la institución cuenta con el formato FOR-SIG-06- GESTION DE MANIFESTACIONES ANTE PRESUNTA FALLA DE INCUMPLIMIENTO DEL CODIGO DE INTEGRIDAD INSTITUCIONAL - PREVENCION CONFLICTO DE INTERESES. Para el segundo semestre del año 2022 se tiene contemplada la implementacion </t>
    </r>
    <r>
      <rPr>
        <sz val="12"/>
        <color theme="1"/>
        <rFont val="Arial Narrow"/>
        <family val="2"/>
      </rPr>
      <t>de la linea de denuncia interna.</t>
    </r>
  </si>
  <si>
    <t>Se establece que en los comités de Etica y Humanización de realiza el análisis de las manifestaciones o quejas de acuerdo a la competencia de las mismas. Los Derechos de peticón son respondidos de manera oportuna y publicados en la pagina de la entidad asi como las manifestaciones y Quejas.</t>
  </si>
  <si>
    <t>El Comité de Coordinación de Control interno tiene una periodicidad de manera cuatrimestral en donde la línea estratégica, revisa e imparte las directrices para que se desarrolle el Modelo Integrado de Planeacion y de Gestión. MIPG. El Comité sesiona dando cumplimiento a la Resolución de creación  Número 115 de febrero 12 de 2018. Igualmente se cuenta con la politica de Control interno.</t>
  </si>
  <si>
    <t>En el Comité de Coordinaciòn de Control  interno se revisa el cumplimiento y desarrollo de los objetivos establecidos en la resolución de creación, impartiendo las directrices atinentes al desarrollo e implementación del Sistema de Control Interno con el desarrollo de las dimensiones y componentes del MIPG y MECI.</t>
  </si>
  <si>
    <t>El asesor de Control interno es invitado permanente al  Comité de Coordinación de Control interno en donde verifica que se estén cumpliendo con los objetivos del comité y que se articulen los diferentes compromisos adquiridos con el Comite de Gestión y Desempeño.</t>
  </si>
  <si>
    <t>Las lineas de defensa establecidas en el modelo integrado de planeación y de gestión se articulan para la toma de decisiones y así llevar a la entidad a la consecución de la acreditación y certificación como así  lo ha logrado . Es por ello que la línea estratégica imparte las directrices y asegura el cumplimiento de los roles de la primera, segunda y tercera líneas de defensa para el logro de los objetivos trazados en el PDI.</t>
  </si>
  <si>
    <t xml:space="preserve">El Comité de Control interno  le informa a la los líderes de proceso los aspectos que estén afectando el alcance de los logros en desarrollo del sistema de control interno. </t>
  </si>
  <si>
    <t xml:space="preserve">El comité de coordinación de control interno imparte directrices tendientes al desarrollo y aplicabilidad del SCI en el hospital. </t>
  </si>
  <si>
    <t xml:space="preserve">En el  Comité de Control interno  revisa el cumplimiento de la política de Control Interno, instrumento clave para el desarrollo del SCI en la entidad. </t>
  </si>
  <si>
    <t>En el Comité de coordinación de control interno se evalúan los riesgos de los diferentes procesos y revisa sus controles para evitar la matrialización y la consecución de logros establecidos en el PDI y que afectan el alcance del SCI.</t>
  </si>
  <si>
    <t>En el comité de coordinacion de control interno se presentó la matríz actulizada de riegos ajustada a la metodología del Departamento Administrativo de la Función Pública (DAFP) versión 5</t>
  </si>
  <si>
    <t>En el comité de Control interno se verifica el cumplimiento y desarrollo de los objetivos trazados  en el procedimiento de riesgos, y se reliazó el seguimiento a los riesgos acorde a la actualizacion establecida en la matríz de seguimiento.</t>
  </si>
  <si>
    <t xml:space="preserve">En  el Comité de coordinación de control interno se revisa el cumplimiento a los controles de los riesgos institucionales. </t>
  </si>
  <si>
    <t>En el Comité de coordinacion de control interno se evalúa la eficacia  del procedimiento, la politica y el Manual para la gestión del Riesgo.</t>
  </si>
  <si>
    <t xml:space="preserve">En el Comité a traves de la línea estratégica se revisan los riesgos para impartir directrices y evitar su materialización. </t>
  </si>
  <si>
    <t>La línea estratégica  analiza el indicador de cumplimiento de las metas  trasadas en el  Plan Estratégico y  desde ahí se imparten las  directrices a seguir. El seguimiento al cumplimiento de los objetivos del PDI son presentados a la Junta Directiva de manera bimensual o extraordinario cuando se requiera.</t>
  </si>
  <si>
    <t>La línea estratégica  realizó revisión de la plataforma estratégica y  se presentaran en el segundo semestre del año 2022, ante la junta directiva, propuestas de ajustes con el proposito de adecuar mejor la estructura del Plan como Hospital Universitario.</t>
  </si>
  <si>
    <t>En el Comité de Coordinacion de Control interno se presentan los POA Y PDI, para su análisis Se presentó el cumplimiento del Plan de Desarrollo de la vigencia 2021, donde se alcanzó un cumplimiento del 95,65% y se realizaron seguimientos en los dos trimestres de la vigencia 2022.</t>
  </si>
  <si>
    <t xml:space="preserve"> El Hospital para la planeación Estratégica del Talento Humano cuenta con presupuesto anual , tiene documentado y publicado en plataforma documental el plan estratégico de talento humano (PLA-GTH-05); EL Plan Anual de Vacantes (PLA-GTH-03) ;  Plan de Previsión de Recursos Humanos (PLA-GTH-04); y acuerdo aprobado por Junta Directiva de la planta de cargos para la vigencia.
</t>
  </si>
  <si>
    <t xml:space="preserve">
El proceso de Gestión de Talento Humano, cuenta con el procedimiento documentado de Ingreso de Personal (PRO-GTH-01), dispuesto en plataforma documental. El mencionado procedimiento ha tenido actualizaciones  incluyendo el numeral 5.7 Otros tipos de Vinculación relacionado con contratistas y terceros, se verifican anexos.</t>
  </si>
  <si>
    <t>Se verifica por la linea estratégica que reposa en histórias laborales de los funcionarios que han ingresado a la institución,  la lista de verificación de Requisitos de ingreso para vinculación, empleos en planta de cargos (FOR-GTH-22)</t>
  </si>
  <si>
    <t>Las situaciones administrativas de los funcionarios cuentan con los actos administrativos, los cuales reposan en história laboral.</t>
  </si>
  <si>
    <t xml:space="preserve">
Todos los actos administrativos son validados por la Líder de Programa de Gestión de Talento Humano, La Jefe de Oficina Asesora de Jurídico, para ser firmados por la Gerente. 
Mensualmente el auciliar administrativo  realiza el reporte de novedades a nómina.</t>
  </si>
  <si>
    <t>Hace parte del procedimiento de ingreso realizar la notificción de los actos administrativos, en los terminos enstablecidos en ley. Los funcionarios que ingresaron cuentan con actos administrativos debidamente notificados, los cuales reposan en história laboral.</t>
  </si>
  <si>
    <t>La jornada de inducción y reinducción institucional se realizó del 25 al 28 de enero de 2022</t>
  </si>
  <si>
    <t xml:space="preserve">
Todos los funcionarios de la institución cuentan con afiliacion al sistema general de seguridad social en salud y han sido notificados de los beneficios institucionales establecidos desde el plan de bienenstar estímulos e incentivos de la presente vigencia.
Las evidencias de afiliación  reposan en história laboral, el conocimiento institucional se ha realizado desde las jornadas de inducción, reinducción institucional y entrenamiento.</t>
  </si>
  <si>
    <t>En história laboral del funcionario reposa la lista de verificción de requisitos de ingreso, lo cual contiene requisitos de educación, de experiencia  y los  institucionales establecidos para el cumplimiento de la normatividad establecida para el sector público.</t>
  </si>
  <si>
    <t xml:space="preserve">Se evidencia que los funcionarios que ingresaron durante el I semestre de la presente vigencia, cuentan  con la notificción del Manual de Funciones, Plan de inducción, reinducción, entrenamiento, acta de Posesióm, acuerdo de confidencialidad
</t>
  </si>
  <si>
    <t>Durante el I semestre del 2022 se realizó la aplicación de la encuesta de clima organizacional, riesgo psicosocial y actividades planteadas desde el plan de bienestar, diagnóstico que nos permite establecer un plan de trabajo frente aspectos a intervenir.</t>
  </si>
  <si>
    <t xml:space="preserve">La línea estratégica  revisa que se garantice la permanencia y establidad en un empleo de carrera administrativa, evidenciándose la  planeación del concurso de la CNSC.  La Líder del  Programa de Gestión de Talento Humano y el Proesional Universitario se encuentran validando el Manual de funciones a reportar ante la Oferta Pública de Empleos (OPEC), </t>
  </si>
  <si>
    <t>En el marco del comité de coordinación de control interno se estabece que  en la página web se encuentra la publicación de  las politicas institucionales y éstas se encuentran socializadas a la comunidad hospitalaria. La línea estratégica ha impartido directrices encaminadas al cumplimiento y desarrollo  del Sistema de Control Interno, para que éste sea aplicado en cada uno de los procesos.  Se cuenta con una politica de control interno en donde sus objetivos apuntan al desarrollo del sistema de control interno en cada uno de los procesos del HDPUV.</t>
  </si>
  <si>
    <t>Ante el comité de coordinación de control Interno se evidencia el cumplimiento de lo establecido desde el procedimiento de retiro de personal, respecto del diligenciamiento del "Acta de Entrega de puesto de trabajo", de los funcionarios del área administrativa que se desvincularon durante el primer semestre de la vigencia 2022.</t>
  </si>
  <si>
    <t>A través del Comité de conrol interno se verifica que en la página web institucional y plataforma documental se encuentra publicado el Plan Institucional de Capacitación  vigencia 2022 con enfoque de riesgos, donde se establece el temario, las competencias a fortalecer, Población objetivo por nivel jerárquico, Métodos o estrategias de capacitación, cronograma,  Número de Horas programadas, probabilidad de aplicación, Impacto o riesgo de no capacitación , Indice de Criticidad, prioridad.</t>
  </si>
  <si>
    <t>Durante la Jornada de Inducción y Reinducción institucional 2022 (enero 25 al 28 de 2022) se realiza nuevamente sensibilización frente a los ejes de acreditación , temas orientados desde Calidad.
Desde la oficina de Planeación se tiene establecida la estrategia del Acreditómetro y Guia de Mejoramiento Institucional, iniciará su despliegue a partir del II semestre con campaña lúdica  la cual tiene como objetivo fortalecer los ejes de mejoramiento institucional, la divulgación de la Política de Humanización, Decálogo de la Humanización, calendario de actividades orientadas a mejorar la calidad de vida del trabajador.</t>
  </si>
  <si>
    <t>El personal en misión participa de las actividades propuestas desde el Plan Institucional de Capacitación.  En la jornada de Inducción y Reinducción Institucional 2022 (Enero 25  al 28 de 2022) participaron el 100% de las personas que a la fecha se encontraban prestando servicios. Igualmente se realizó la socialización a personal tercerizado y liga de usuarios.</t>
  </si>
  <si>
    <t>Ante el comite de control interno se realizó la socialización del seguimiento realizado a la Inducción durante el I sememstre de la vigencia 2022 y  establece que se ha dado el cumplimiento en un 100%, es decir los funcionarios que ingresaron recibieron la información institucional.
En la jornada de Reinducción participaron 321 funcionarios de planta y personal en misión, se tenian programamdos a recibir esta jornada 336, se alcanzó una cobertura del 96%, superando la meta establecida del 90%.</t>
  </si>
  <si>
    <t>La  línea estratégica revisa los informes de la cartera  y toda la parte financiera en el Comité de gerencia, en donde se imparten directrices claras para el cumplimiento de la sostenibilidad contable y financiera de la entidad.</t>
  </si>
  <si>
    <t>En  el Comité de Costos, de Sostenibilidad Contable y de Cartera,  tambien se imparten directrices a seguir  en matria financiera.</t>
  </si>
  <si>
    <t>En el comité de control interno se verifica que  las líneas de defensa estén desempeñando los roles asignados y verifiquen que la primera línea este desarrollando las metas del PDI para alcanzar los logros.</t>
  </si>
  <si>
    <t xml:space="preserve">El  comité igualmente  verifica  que los líderes y jefes de proceso trabajen mancomunadamente en cada uno de sus procesos los riesgos y sus controles para evitar la materialización y  que no impida alcanzar las metas y logros del Plan de Desarrollo. </t>
  </si>
  <si>
    <t>La línea estratégica  debe evaluar y hacer las recomendaciones para el adecuado desarrollo del sistema de control interno en la entidad, verificando igualmente que se cumpla con el seguimiento a los riesgos en cada uno de los procesos.</t>
  </si>
  <si>
    <t>La línea estratégica  realizó revision de la plataforma estratégica, surgiendo propuesta para adecuar las perspectivas acordes a la condicion de hospital universitario</t>
  </si>
  <si>
    <t xml:space="preserve">En el Comité Gerencia se han establecido los lineamientos relacionados con la actualización y revisión de la plataforma estratégica, igualmente revisa los planes de acción relacionados con la gestión. </t>
  </si>
  <si>
    <t xml:space="preserve">1. El Hospital cuenta con un acuerdo de confidencialidad a servidores públicos de la institución, donde se manifiesta el uso, privacidad y seguridad de la información del hospital.
2. Iguamente la entidad  cuenta con  la política de tratamiento y protección de datos personales.
3. También el  hospital creó  el manual de seguridad de la información y uso de los recursos informáticos.                                                                                                               4. La entidad cuenta con la Política de Gestión Documental. </t>
  </si>
  <si>
    <r>
      <t>Ante el Comité de Control interno se evidenció el "Acuerdo de confidencialidad de servidores públicos hospital Departamental  Psiquiátrico Universitario del Valle", el cual  es firmado al momento del ingreso a laborar con la institución, acon la suscripción del contrato el funcionario se compromete al buen uso, privacidad y seguridad de la información de la institución.</t>
    </r>
    <r>
      <rPr>
        <sz val="11"/>
        <color rgb="FFC00000"/>
        <rFont val="Arial Narrow"/>
        <family val="2"/>
      </rPr>
      <t xml:space="preserve"> </t>
    </r>
  </si>
  <si>
    <t>Ante el Comité de control interno  se presenta el desarrollo y cumplimiento de los objetivos de la  "Politica de tratamiento y proteccion de datos personales", cuyo objetivo es recolectar, almacenar, administrar y proteger los datos personales que reciba de las personas que asisten al hospital.</t>
  </si>
  <si>
    <t xml:space="preserve">El área de Sistemas presentó al Comité de Control Interno la implementación  del "Manual de Seguridad de la Informacion y uso de los recurso informaticos", donde se establecen los lineamientos con respecto a la disponibilidad, integridad y confidencialidad de la información.DR. </t>
  </si>
  <si>
    <t>Ante el  Comité de Control Interno se verificó que los contratos tienen una cláusula de acuerdo de confidencialidad el funcionario que ingresa a laborar o el contratista se compromete al acuerdo de confidencialidad de la información. Al comite de C.I. se llevó una muestra de los contratos en donde se evidencia el acuerdo.</t>
  </si>
  <si>
    <t>El resultado a las auditorías de control interno son presentados al comité de coordinacion de control interno para su conocimiento y toma de decisiones.  En el comité se imparten directrices relacionadas con el plan  y verifican que se este ejecutando conforme a los tiempos establecidos.</t>
  </si>
  <si>
    <t>La entidad a través  del comité coordinador de Control Interno  realiza el análisis de los informes presentados por el asesor  de control interno e imparte las directrices tendientes al cumplimiento de las oportunidades de mejora.  El impacto del trabajo realizado en las oportunidades de mejora se ve reflejado en la evaluación del FURAG y en el seguimiento a la mejora continua establecida por el Icontec, por los planes de mejoramiento dejados por  los entes de control y de las auditorías ineternas.</t>
  </si>
  <si>
    <t>Desde la linea estrategica se imparten directrices tendientes al seguimiento y evaluación continua de los planes de mejoramiento establecidos por los diferentes entes y su cumplimiento.</t>
  </si>
  <si>
    <t>El  informe de gestión asistencial y calidad de la atención, se presenta al Comite de control interno para que desde ahí la alta dirección tome las  medidas o imparta directrices respecto de la información estadistica del HDPUV.</t>
  </si>
  <si>
    <t>En el marco del comité de control interno se revisa y actualiza   la Plataforma Estratégica, igualmente en el Comité de gerencia y ante la junta directiva.</t>
  </si>
  <si>
    <r>
      <t>En el Comité de Control interno se revisan los indicadores de las metas  del Plan de Desarrollo Institucional.</t>
    </r>
    <r>
      <rPr>
        <sz val="11"/>
        <color rgb="FFC00000"/>
        <rFont val="Arial Narrow"/>
        <family val="2"/>
      </rPr>
      <t xml:space="preserve"> </t>
    </r>
  </si>
  <si>
    <t>En el primer semestre de 2022, se  han venido realizando los segimientos de los avances en materia de planes de mejoramiento de acreditación y sistema integrado de gestión, preparándonos para la visita de seguimiento por el ente acreditador.</t>
  </si>
  <si>
    <t>La linea de defensa imparte directrices tendientes al cumplimiento de los objetivos de la politica gestión del riesgo de la entidad y verifica su aplicación en el ajuste a la matriz de riesgos institucionales.</t>
  </si>
  <si>
    <t>La línea estratégica imparte directrices tendientes a la gestión del riesgo en el hospital, realizando seguimiento en los comités de gerencia y de control interno.</t>
  </si>
  <si>
    <t>La segunda línea de defensa informa de manera periodica al comité de gerecia y  al comite de control interno, el seguimiento que realizan los lideres de proceso a cada uno de los riesgos, revisando el cumplimiento de los controles para evitar su materialización.</t>
  </si>
  <si>
    <t>En el Comité de control interno se revisan y se toman las decisiones pertinentes relacionadas con los riesgos de corrupción.</t>
  </si>
  <si>
    <t xml:space="preserve">En el primer semestre de 2022 se realizó el ajuste a los riesgos y se identificó en cada proceso los riesgos y sus controles, se identificaron nuevos riesgos tales como los del SICOF, de acuerdo a metodologia del DAFP versión 5.    </t>
  </si>
  <si>
    <t>En el Comité de coordinacion de control Interno  se presentó el análisis de riesgos en jornadas de capacitacion y de trabajo, identificando nuevos riesgos y nuevos controles. Estos  quedaron aprobados  en el comité.</t>
  </si>
  <si>
    <t>Control interno realizó seguimiento al  nuevo mapa de riesgos, verificando que se estuvieran cumpliendo los controles y estableciendo el indicador de cumplimiento de cada uno de los controles.</t>
  </si>
  <si>
    <t xml:space="preserve">Ante la línea estratégica se presentan los riesgos que puedan afectar el desarrollo y cumplimiento del plan estratégico, por esta razón ante el comité los lideres de proceso identificaron los riesgos inherentes a  actividades tercerizadas. </t>
  </si>
  <si>
    <t xml:space="preserve">La línea estratégica imparte instrucciones a la segunda línea para que se monitoreen los riesgos en los procesos y cumplan con los controles identificados para cada uno de ellos. </t>
  </si>
  <si>
    <t>Durante la vigencia se han integrado los planes de mejoramiento institucional derivados de las auditorias externas internas y externas, realizando el seguimiento correspondiente y verificando su cumplimiento en los comitès de  gerencia, de control interno y de gestiòn y desempeño, en donde la lìnea estratègica imparte directrices a serguir.</t>
  </si>
  <si>
    <t>Se realizan los seguimientos involucrando el anàlisis de los recursos y los resultados esperados. Anàlisis comparativos.</t>
  </si>
  <si>
    <t>la lìnea estratégica impartiò directrices en la gestiòn del riesgo del hospital, por ello se actualizaron los mapas de riesgos institucionales y se incluyeron nuevos riesgos de acuerdo a las circulares de la supersalud la 04-5 y la 05-5 referente a los riesgos SICOF y SARLAFT, sistemas y subsistemas de riesgos..</t>
  </si>
  <si>
    <t>La línea estratégica verifica que se presenten los informes sobre los avances de las actividades a realizar durante la ejecución del contrato.</t>
  </si>
  <si>
    <t xml:space="preserve">Todas las actividades de control establecidas para los proveedores de tecnología,  son socializadas ante el comité de control interno, en donde se imparten directrices tendientes a ejercer el control sobre las actividades realizadas por el proveedor de servicios. </t>
  </si>
  <si>
    <t xml:space="preserve">La entidad acoge lo que establezca la tercera línea de defensa relacionado con las recomendaciones que visualice al realizar los seguimientos de los riesgos y los controles que se hayan implementado por el proveedor de servicios. </t>
  </si>
  <si>
    <t>En el Comité de Coordinación de Control interno, la línea estratégica, imparte directrices a la primera y segunda línea,  para que los responsables de la gestón del riesgo en cada uno de los procesos, lo realice las veces que estime conveniente, por cuanto se debe cumplir con tareas asignadas a los controles, verificación que realiza el Asesor de control interno de manera semestral de acuerdo a lo establecido en el procedimiento.</t>
  </si>
  <si>
    <t>La entidad hospitalaria cuenta para el apoyo a la gestión, con empresa prestadora de servicios, la cual suministra personal en misión para dar cumplimiento  a los proyectos establecidos desde el Plan de Desarrollo Institucional, cobertura al ausentismo laboral por incapacidades, vacaciones, licencias y otros, el objetivo es controlar riesgos y evitar su materialización.</t>
  </si>
  <si>
    <t xml:space="preserve">El comité de coordinación de control interno verifica  que la trazabilidad de la información sea efectiva de acuerdo al  proceso de implementaciòn del software Hosvital el cual permite, integrar la informaciòn de las áreas financiera, administrativa y asistencial. </t>
  </si>
  <si>
    <r>
      <t>En el Comité  se verifica que el Software tiene un módulo de reportes que permite a través de consultas a la base de datos generar informaciòn, para que el usuario final pueda organizarlos y analizarlos de acuerdo a su necesidad.</t>
    </r>
    <r>
      <rPr>
        <sz val="11"/>
        <color rgb="FFC00000"/>
        <rFont val="Arial Narrow"/>
        <family val="2"/>
      </rPr>
      <t xml:space="preserve"> </t>
    </r>
  </si>
  <si>
    <t xml:space="preserve">Igualmente  se presentó  al comité, el esquema de publicación, (fecha de generación de información, frecuencia de actualización, lugar de consulta, nombre del responsable de la informaciòn, nombre del responsable de la producciòn de la informaciòn).  </t>
  </si>
  <si>
    <t xml:space="preserve">El comité de control interno verifica que se continua usando el mismo software y no se tiene ningún cambio en el primer semestre del 2022.   Actualmente se  cuenta con el  software de  hosvital y  verifica que éste permite captar y procesar información en el área administrativa, financiera y asistencial. </t>
  </si>
  <si>
    <t>Verifica que se cuenta con la oficina de servicio de información y atención al usuario SIAU, donde se presta el servicio y solución a las manifestaciones.</t>
  </si>
  <si>
    <t xml:space="preserve">El comité vertifa que a  través de la ventanilla única,  la  página web,  el  correo institucional y los buzones, se recepcionan  las manifestaciones y posteriormente son direccionadas  a cada una de las áreas para que éstas contesten y solucionen en tiempo oportuno al usuario.  </t>
  </si>
  <si>
    <t xml:space="preserve">Ante el Comité de Coordinacion de Control interno se verifica que el área de información y comunicación actualizó en el primer semestre de 2022  el PETI, en donde se actualiza la infraestructura tecnológica, el cumplimiento de los proyectos de la vigencia 2021 y se establecen los proyectos a ejecutar en la vigencia 2022, para el primer semestre se lleva un 20% de ejecucion. </t>
  </si>
  <si>
    <t xml:space="preserve">El Comité resvisa que el plan estratégico de las tecnologías de la información cuente con principios y políticas para el adecuado uso de la información y así garantizar la integridad, confidencialidad y disponibilidad de datos e información a nuestros usuarios.  </t>
  </si>
  <si>
    <t>Ante el comité de control interno, se presenta la terminación de la ejecución de la fase 1 y 2 de la remodelación, adecuación y licenciamiento para el Datacenter, donde se instalaron 2 servidores de décima generacion, una SAN, con el fin de garantizar la integridad y disponibilidad de la informacion. A inicios del rpimer semestre de 2022,  se llevo a cabo la induccion y reinduccion donde la líder de ISC presentó el proceso de Gestión de la información y se socializó la política y manual de seguridad de la información y uso de los recursos informáticos,  con el fin de culturizar a todo el personal con la importancia del manejo de la información</t>
  </si>
  <si>
    <t xml:space="preserve">y  revisa que  la matríz de activos de la información, permita tener claro la información que se genera en la entidad y las áreas responsables de su tratamiento y disponibilidad </t>
  </si>
  <si>
    <t xml:space="preserve">El comité de control interno verifica que las politicas y planes implementados, están operando efectivamente con la captación, procesamiento, administración, confidencialidad, responsabilidad y seguridad de la información que se genera en el hospital. </t>
  </si>
  <si>
    <t>con el procedimiento estadistica y gestión de la información se establecen  los pasos para la generación y el manejo de la información , la clasificación de las solicitudes y las métricas para medir la entrega y satisfacción de la información ( el estadistico maneja los indicadores)</t>
  </si>
  <si>
    <t xml:space="preserve">El plan estratégico de tecnologías es socializado en el comité de control interno,  y  desde ahí se imparten  directrices  sobre  la información y clasificación de la información en la institución, y  con el apoyo del área de estadistica se establece  la metodología para la aplicación  de datos  y el diagrama de flujo de información, para que le permita a la entidad   tener claro como es el proceso del viaje interno de la información. </t>
  </si>
  <si>
    <t>En el comité de control interno se revisa el cumplimiento de los objetivos de  la política de gestión documental y el programa de gestion documental, se imparten directrices  a desarrollar en la  gestión documental en el hospital . Este cumplimiento de objetivos es revisado en el Comite de Gestión y Desempeño, igualmente.</t>
  </si>
  <si>
    <r>
      <t xml:space="preserve">En el Comité de Control interno se socializó la  matríz que se actualiza periodicamente,  en donde se relaciona el invertario de informaciòn (aerea, serie, subserie, descripción, idioma, medio de conservaciòn y/o transporte, formato publicada o disponible). </t>
    </r>
    <r>
      <rPr>
        <sz val="11"/>
        <color rgb="FFC00000"/>
        <rFont val="Arial Narrow"/>
        <family val="2"/>
      </rPr>
      <t xml:space="preserve"> </t>
    </r>
  </si>
  <si>
    <t xml:space="preserve">La entidad cuenta con buzones, correo electrónico, con el cumplimiento a la política de tratamiento y protección de datos personales y con el acuerdo de confidencialidad, </t>
  </si>
  <si>
    <t xml:space="preserve">En el Comité de Control interno  se revisa la efectividad de  los canales de información que tiene la entidad, verifica que se publiquen los informes de PQRS y que se de respuesta oportuna a todas las manifestaciones.  La linea estratégica imparte directrices tendientes al  adecuado manejo de los canales de información, evitando con ellos situaciones irregulares para  su manejo.  </t>
  </si>
  <si>
    <t xml:space="preserve">Se realizó la socialización de los canales de comunicaión referentes al uso de los buzones de sugerencias y página web, donde el usuario expresa sus manifestaciones frente a la oportunidad y calidad del servcio de la entidad, respetando la confidencialidad en el tratamiento de datos. </t>
  </si>
  <si>
    <r>
      <t xml:space="preserve">La línea estratégica debe impartir  directrices frente a la comunicación informativa y organizacional, verificando que se cumplan los objetivos establecidos en la política y el procedimiento para facilitar la comunicación interna. </t>
    </r>
    <r>
      <rPr>
        <sz val="11"/>
        <color rgb="FFC00000"/>
        <rFont val="Arial Narrow"/>
        <family val="2"/>
      </rPr>
      <t xml:space="preserve"> </t>
    </r>
  </si>
  <si>
    <t xml:space="preserve">El proceso de Mercadeo y Comunicaciones realizó la publicación en los diferentes canales de comunicaión de la información suminitrada por los diferentes procesos de la institución, la cual fue proyectada en piezas gráficas, impresos y videos clips, para uso informativo de colaboradores, usuarios y comunidad en general. </t>
  </si>
  <si>
    <t xml:space="preserve"> La línea estratégica  revisa  e imparte  las directrices para la publicación de la Revista informativa Intitucional.
Ésta es  el órgano institucional de psicoeducación a la ciudadanía que promueve la salud mental como un estado de bienestar; ofrece una agenda setting alrededor de la salud mental. </t>
  </si>
  <si>
    <r>
      <t>La entidad cuenta con el mecanismo de evaluación periódica para analizar el grado de ejecución y resultados e impactos logrados por el Plan de Comunicación, asi  mismo, la calidad de la programación de la estrategia de comunicación y de las medidas aplicadas para garantizar la publicidad de la intervención y el cumplimiento de los requisitos, ésta se  hace a través de un cuestionario on‐line semestral de comunicaciones, el cual se realizan actualmente en la plataforma de google forms y se envía a los correos electrónicos y grupos de whatsapp de todo el personal, cuyo objetivo es conseguir información de carácter cualitativo y la opinión de los colaboradores en la implementación y gestión.</t>
    </r>
    <r>
      <rPr>
        <sz val="11"/>
        <color rgb="FFC00000"/>
        <rFont val="Arial Narrow"/>
        <family val="2"/>
      </rPr>
      <t xml:space="preserve"> </t>
    </r>
  </si>
  <si>
    <t xml:space="preserve">En el comité de coordinación de control interno se revisó la evaluación en el primer semestre de la vigencia 2022  del grado de efectividad de las comunicacines institucionales el cual alcanzó un porcentaje de satisfacción del 97.4% </t>
  </si>
  <si>
    <t xml:space="preserve">La línea estratégica realiza en la vigencia fiscal  revision de la plataforma estratégica, y ésta fue programada para el segundo semestre de 2022. Esta revisión se realiza igualmente dentro del mantenimiento de la certificación del sistema intergrado de gestión (Calidad, ambiental y SST )   En  esta actividad  se redefine la pertinencia de actualizar o no la plataforma estratégica, partes interesadas, grupos de interés, DOFA y análisis del contexto interno y externo,   </t>
  </si>
  <si>
    <t>El asesor de control interno del hospital, presenta ante el Comité de coordinación de control interno el plan anual de auditorías, para que éste sea aprobado y el resultado de las auditorias es presentado ante el comité para su socialización y toma de decisiones.</t>
  </si>
  <si>
    <t>El resultado de las auditorias es igualmente socializado con los líderes de los procesos a los cuales se les ha realizado la auditoria para que establezcan el plan de mejoramiento.</t>
  </si>
  <si>
    <r>
      <rPr>
        <sz val="11"/>
        <color theme="1"/>
        <rFont val="Arial Narrow"/>
        <family val="2"/>
      </rPr>
      <t>La línea estratégica imparte directrices a lo establecido en los comites de : Gerencia, de Mejoramiento,  a los informes de Gestión,  al seguimiento de los planes operativos anuales y al PDI y establece las directrices a seguir.</t>
    </r>
    <r>
      <rPr>
        <sz val="11"/>
        <color rgb="FFC00000"/>
        <rFont val="Arial Narrow"/>
        <family val="2"/>
      </rPr>
      <t xml:space="preserve"> </t>
    </r>
  </si>
  <si>
    <t>Ante el Comité de Control Interno se presentó el ajuste a la Política, al Manual y al Procedimiento Gestión del Riesgo, así como la nueva matriz de riesgos por procesos,  ajustada conforme a lo establecido en la Guía del DAFP. Con estos instrumentos el Comité imparte directrices tendientes a la gestión del riesgo en la entidad para la vigencia 2022.</t>
  </si>
  <si>
    <t>El comité de control interno revisa el seguimiento a los controles de los riesgos para verificar la efectividad de los mismos e impartir directrices.</t>
  </si>
  <si>
    <t xml:space="preserve">La segunda línea de defensa, presenta el monitoreo a la gestión a través de los POA y de los indicadores de gestión, éstos son presentados en el Comité de gerencia y en el Comité de Gestión y Desempeño, con el objeto de establecer el avance y cumplimiento de las metas institucionaerls del plan estratégico. </t>
  </si>
  <si>
    <t>La segunda línea de defensa informa al comité de coordinación de control interno, las desviaciones evidenciadas en los controles de los riesgos por proceso, el cual es monitoreado de manera regular por la segunda línea de defensa.</t>
  </si>
  <si>
    <t xml:space="preserve">La segunda línea de defensa presenta ante el comité de control interno las desviaciones que se puedan estar presentando en desarrollo del Sistema de Control interno. Igualmente la segunda línea expone  ante el Comité  el estado del SCI para que sea evaluado por la Segunda Línea de defensa y se imparatan las directrices pertinentes. </t>
  </si>
  <si>
    <t>La segunda línea presenta al comité de control interno información clave para la toma de decisiones una vez realizado el monitoreo del Sistema de Control interno por procesos.</t>
  </si>
  <si>
    <t xml:space="preserve">Ante la línea estratégica  se presentan los avances del cumplimiento de  los planes de mejoramiento, producto de las auditorías internas y externas, la alta dirección toma decisiones conforme a las evaluaciones establecidas por los diferentes órganos de control y de los resultados de  las auditorias internas, permitiendo con objetividad impartir directrices tendientes a la mejora continua del hospital. </t>
  </si>
  <si>
    <t>El Comité de coordinacion de control interno, acoge los lineamientos de estas evaluaciones, permitiendole a la entidad mejorar en aspectos claves para el cumplimiento de los objetivos trazados en el plan estratégico</t>
  </si>
  <si>
    <t>En el comité de control interno se verifica que estos planes de mejora se esten cumpliendo y también se  imparten  directrices a cerca de los resultados que se obtienen para la mejora continua del SCI.</t>
  </si>
  <si>
    <t xml:space="preserve">La entidad revisa y acoge las evaluaciones independientes y verifica el impacto que tiene frente al SCI, desarrollando los planes de mejoramiento producto de las diferentes auditorías </t>
  </si>
  <si>
    <t>La segunda línea de defensa presenta con indicadores el avance de cumplimiento de las evaluaciones independientes a la línea estratégica, para lo toma de decisiones.</t>
  </si>
  <si>
    <r>
      <t xml:space="preserve">La línea estratégica evalúa el logro de los objetivos y el impacto que se obtuvo frente al Sistema de control interno, desarrollando planes de acción para la mejora continúa. </t>
    </r>
    <r>
      <rPr>
        <sz val="11"/>
        <color rgb="FFC00000"/>
        <rFont val="Arial Narrow"/>
        <family val="2"/>
      </rPr>
      <t xml:space="preserve"> </t>
    </r>
  </si>
  <si>
    <t>La entidad cuenta con las  politicas que establecen el marco para el desarrollo y cumplimiento de los objetivos trazados en cada una de ellas,  las deficiencias del control interno son evaluadas con base en  la política de control interno en donde se promueve el mejoramiento continuo de la entidad, razón por la cual se establecen  acciones, métodos y procedimientos de control y de gestión del riesgo, así como mecanismos para la prevención y evaluación de éste.</t>
  </si>
  <si>
    <t xml:space="preserve">En el Comité de control interno la alta dirección y las líneas de defensa, revisan y evalúan las deficiencias que estén afectando el sistema de control interno e imparte las directrices tendientes a su cumplimiento. </t>
  </si>
  <si>
    <t xml:space="preserve">La línea estratégica conoce del informe de las manifestaciones, presentado por el asesor de control interno, para las observaciones y aportes pertinentes. </t>
  </si>
  <si>
    <t xml:space="preserve">La entidad tiene establecido jornadas de trabajo en equipo,  para verificar el avance y cumplimiento de todos los planes de mejoramiento producto de las autoevaluaciones. </t>
  </si>
  <si>
    <t>Los líderes de proceso presentan los planes de mejoramiento a la segunda línea de defensa para su consolidación y la tercera línea realiza el seguimiento al cumplimiento de los planes. Algunos  planes son rendidos en las plataformas de los entes de control para su seguimiento y el control interno de la entidad verifica que se cumpla.</t>
  </si>
  <si>
    <r>
      <t>La línea estratégica evalúa la efectividad de las acciones establecidas en los planes de mejoramiento verificando que los indicadores de cumplimiento se estén llevando a cabo conforme al cronograma establecido.</t>
    </r>
    <r>
      <rPr>
        <sz val="11"/>
        <color rgb="FFC00000"/>
        <rFont val="Arial Narrow"/>
        <family val="2"/>
      </rPr>
      <t xml:space="preserve"> </t>
    </r>
  </si>
  <si>
    <t>La entidad  debe reportar a la primera y  segunda línea de defensa  las deficiencias encontradas de control interno para que se tomen las acciones pertinentes de mejora y para que se subsanen. La línea estratégica imparte las directrices a los responsables en cada uno de los procesos para la toma de decisiones.</t>
  </si>
  <si>
    <r>
      <t>La línea estratégica es la llamada en la entidad a socializar todas las deficiencias que en materia de control interno se presenten en  los procesos, y reporta  a los líderes de proceso las deficiencias para que tomen las acciones pertinentes.</t>
    </r>
    <r>
      <rPr>
        <sz val="11"/>
        <color rgb="FFC00000"/>
        <rFont val="Arial Narrow"/>
        <family val="2"/>
      </rPr>
      <t xml:space="preserve"> </t>
    </r>
  </si>
  <si>
    <r>
      <rPr>
        <sz val="11"/>
        <color theme="1"/>
        <rFont val="Arial Narrow"/>
        <family val="2"/>
      </rPr>
      <t xml:space="preserve">Durante el I semestre de la vigencia  2022 no se han presentado  manifestaciones por presuntas fallas frente al  incumplimiento del Código de Integridad por parte de los funcionarios.     Es importante resaltar que el Hospital  mediante Resolucion No.010 del 19 de enero de 2019 , "adoptó el Código de Integridad para el Hospital Departamental Psiquiátrico Universitario del Valle E.S.E.",  cuyo resultado ha sido la estructuración de los Principios y Valores del Servidor Público. 
Igualmente se ha implementado el Programa de Transformación Cultural donde se integra la socialización del Código de Integridad y se despliegan actividades para el monitoreo del objetivo propuesto.  </t>
    </r>
    <r>
      <rPr>
        <sz val="12"/>
        <color rgb="FF00B0F0"/>
        <rFont val="Arial Narrow"/>
        <family val="2"/>
      </rPr>
      <t xml:space="preserve">                                                                                                                    </t>
    </r>
    <r>
      <rPr>
        <sz val="11"/>
        <color rgb="FFFF0000"/>
        <rFont val="Arial Narrow"/>
        <family val="2"/>
      </rPr>
      <t xml:space="preserve">                  </t>
    </r>
  </si>
  <si>
    <t xml:space="preserve">Durante el I semestre de la vigencia  2022 no se han presentado  manifestaciones por presuntas fallas frente al incumplimiento del Código de Integridad por parte de los funcionarios.     Es importante resaltar que el Hospital  mediante Resolucion No.010 del 19 de enero de 2019 , "adoptó el Código de Integridad para el Hospital Departamental Psiquiátrico Universitario del Valle E.S.E.",  cuyo resultado ha sido la estructuración de los Principios y Valores del Servidor Público. 
Igualmente se ha implementado el Programa de Transformación Cultural donde se integra la socialización del Código de Integridad y se despliegan actividades para el monitoreo del objetivo propuesto.        </t>
  </si>
  <si>
    <t>1. En el Comite de coordinacion de control interno se presenta el Plan estratégico de Talento Humano, éste se encuentra documentado y publicado en la página web institucional (PLA-GTH-05) VERSIÓN 2.Actualización para la vigencia 2022, que incluye el autodiagnóstico del MIPG, resultados de la encuesta de clima organizacional, caracterización de la cultura organizacional y formulación de un plan de trabajo anual articulado con las rutas de valor
2. Se evidencia cumplimiento del Plan Estratégico de Talento Humano, de acuerdo al seguimiento de cada uno de los componentes en el primer semestre de 2022, como lo son: Plan Institucional de Capacitación (PIC), Gestión por Competencias, SSST, Plan Anual de Vacantes, plan de Previsión de Recusarsos Humanos, Plan de Bienenstar Social Estímulos e Incentivos.</t>
  </si>
  <si>
    <t>El Plan Institucional de Capacitación durante el Primer semestre de la vigencia 2022,  presentó una cobertura del 91%, y  un cumplimiento del 100% , se realizaron las 51 acciones de formación y se han realizado 11.894 horas de formación. Al cierre de la vigencia el plan institucional de capacitacion presentó una cobertura del 95% y un cumplimiento del 90%</t>
  </si>
  <si>
    <t>Control interno realizó seguimiento al plan de mercadeo y comunicaciones institucional en donde verificó que a la fecha se ha cumplido en un 75% de las actividades proyectadas desde la matríz de comunicaciones y del POA.  Igualmente verificó que el proceso cuenta con el apoyo de un profesional de comunicaciones quien se encarga de la elaboración de piezas, diseño de material gráfico y manejo de programss de edición de audiovisuales. También se verficó que el proceso de mercadeo y comunicaciones se referenció con la Alcaldía de Cali, sobre la  Ley de transparencia y acceso a la información pública,  para la publicación de información en la página web. Al finalizar la vigencia 2022, se evidencio que se cumplió en un 100% con el plan de mercadeo y comunicaciones institucional y de las actividades proyectadas desde la matriz de comunicaciones. En cuanto a la Ley de transparencia se actualizó la página web del HDPUV conforme a lo establecido en el anexo 2 de la Resoluicón 1519 de 2020.  Frente a lo evidenciado el proceso de mercadeo y comunicaciones implementó la guia editorial que contiene la información pertinente a las publicaciones de normatividad, en los tiempos establecidos para ello.</t>
  </si>
  <si>
    <t xml:space="preserve"> Se verifica por control interno que se ha dado cumplimiento en un 75% al Plan de comunicaciones Institucional para la vigencia 2022, en  el diseño, publicación y divulgación a todos nuestros grupos de interés de la gestión administrativa, mejoramiento contínuo y promoción de los servicios integrales de salud mental. Al finalizar la vigencia se evidenció que se cumplió en un 100% el plan de comunicaciones institucional. Se observó que desde el proceso de mercadeo y comunicaciones se  diseñó,  elaboró e implementó mecanismos de comunicacion interna y externa para el fortalecimiento de la imagen corporativa, la socializacion de los servicios y la atención integral a los pacientes de salud mental. Se informo a los usuarios de manera clara y oportuna sobre todos los procesos y procedimientos de la institución a través de los diferentes canales con los que cuenta el HDPUV.</t>
  </si>
  <si>
    <r>
      <t xml:space="preserve">La entidad cuenta con los siguientes canales externos de comunicación:
• Revista informativa Intitucional                                                             
• Sitio web
• Redes sociales                                                                                                                                                                                                                        Igualmente cuenta con el Portafolio de servicios, en  donde toda información que sea puesta en los circuitos informativos propende a promocionar los servicios que presta el HDPUV ESE, además de la actualización y avances en nuevas modalidades científicas, terapéuticas y administrativas para hacerlos más eficientes.                                                       
La entidad cuenta con  un Sitio web  www.psiquiatricocali.gov.co, en donde establece que  debe ser un compendio virtual de los aspectos institucionales, administrativos, sociales, comerciales, jurídicos y normativos. </t>
    </r>
    <r>
      <rPr>
        <sz val="11"/>
        <color rgb="FFC00000"/>
        <rFont val="Arial Narrow"/>
        <family val="2"/>
      </rPr>
      <t xml:space="preserve"> </t>
    </r>
    <r>
      <rPr>
        <sz val="11"/>
        <color theme="1"/>
        <rFont val="Arial Narrow"/>
        <family val="2"/>
      </rPr>
      <t xml:space="preserve">                                                                                                                                          
</t>
    </r>
  </si>
  <si>
    <t>Observaciones de la evaluacion independiente (tener encuenta papel de  líneas de defensa) a DICIEMBRE DE 2022</t>
  </si>
  <si>
    <t xml:space="preserve">al finalizar la </t>
  </si>
  <si>
    <t>En el primer semestre de 2022 se presento ante el Comité de Coordinacion de control interno  el seguiemiento del Plan Anticorrupcion y atención la ciuadadno. Se evidenció la matríz de seguimiento.</t>
  </si>
  <si>
    <t xml:space="preserve">Dimensión Direccionamiento Estratégico y Planeación
Plan Anticorrupción y de Atención al Ciudadano </t>
  </si>
  <si>
    <t xml:space="preserve">En desarrollo de la Dimensión de Control interno la entidad tiene identificadas las responsabilidades asignadas a las  líneas de defensa,  en donde ésta estructura  determina el desarrollo del MIPG y en primera instancia permitirá a través de su esquema de líneas de defensa definir la responsabilidad y autoridad frente al control y  frente a los 5 componentes, estableciendo al interior de las entidad, la efectividad de los controles diseñados desde la estructura de las demás dimensiones de MIPG.
</t>
  </si>
  <si>
    <t>El Comité de Coordinación de Control interno tiene definida cuales son las lineas de defensa y las responsabilidades a desarrollar en cada una de ellas, para el desarrollo efectivo del SCI. Dentro de la funciones  las tres líneas de defensa son más efectivas cuando se adaptan para ajustarse al cumplimiento de las metas establecidas  en el PDI del HDPUV.  La alta dirección  y la auditoría interna, tienen distintas responsabilidades, pero todas las actividades deben estar alineadas con los objetivos del hospital y esto se logra con  una coherencia exitosa en la coordinación, colaboración y comunicación regulares y eficaces entre los procesos del hospital.</t>
  </si>
  <si>
    <t xml:space="preserve">1.  En desarrollo de la  Dimensión de Control Interno se realizó el seguimiento al cumplimiento de los objetivos de la política de Control interno y  al cumplimiento y desarrollo de lo establecido para cada una de las líneas de defensa, a lo establecido en las diferentes dimensiones y en los componentes de la 7 dimensión.                                                                                                                                                       2. Control interno verificó que la responsabilidad asignada a la línea estratégica estuviese centrada en la emisión, revisión, validación y supervisión del cumplimiento de políticas en materia de control interno, gestión del riesgo, seguimientos a la gestión y auditoría interna del hospital, evidenciando una madurez en el desarrollo de las dimensiones y componentes del SCI
</t>
  </si>
  <si>
    <t>Desde la alta dirección a través del Comité de coordinación de control interno, se imparten las directrices para la gestión del riesgo, en este orden en la vigencia 2022 se ajusto la Politica, Manual y el Procedimiento Gestión del Riesgo, identificando nuevos riesgos conforme a lo establecido en la metodologia del DAFP. Se incluyeron los riesgos SICOF establecidos por la circular de la supersalud. También se  identificaron  los riesgos SARLAFT y los riesgos Anticorrupción.</t>
  </si>
  <si>
    <t>En la vigencia 2022 se revisaron y se ajustaron y se identificaron nuevos riesgos  en el servicio farmacéutico y los SICOF.. igualmente se ajustó el  procedimiento de la gestión de riesgo incluyendo  la metodologia de la Guia Versión 5 del Departamento Administrativo de la función publica  DAFP. En cuanto a   los riesgos asistenciales  se decidió  modificar la matríz con criterios de evaluación del análisis del modo y efecto de fallas (AMEF), en la cual alineamos los conceptos y clasificación del riesgo asegurando la inclusión de riesgos de tipo técnicos, administrativos, organizacionales, estratégicos, funcionales y de recursos.</t>
  </si>
  <si>
    <t xml:space="preserve">
Durante el primer semestre del año 2022 se han presentado al comité de gerencia, comité de gestión y desempeño y en junta directiva los resultados del Plan de Desarrollo  de la vigencia 2022.  De igual forma se han presentado los diferentes informes de producción e indicadores hospitalarios. Se socializó el resultado del furag donde se alcanzó un 79,8% de cumplimiento.</t>
  </si>
  <si>
    <t xml:space="preserve">
1. Se verificó por control interno que el proceso de Gestión de Talento Humano, cuenta con el procedimiento documentado de Ingreso de Personal (PRO-GTH-01), dispuesto en plataforma documental, dando así cumplimiento a la parte procedimental establecida en la normatividad vigente respecto de la vinculación y desvinculación del funcionario público.  
En el segundo semestre se evidenció que mediante formato FOR-GTH-22 se establecieron los requisitos de ingreso para vinculación a empleos de planta de cargos, mediante formato FOR-GTH-20 se establecieron los requisitos para contratación por prestación de servicios, seguimiento que se realizó mediante formato FOR-GTH-27 validación y seguimiento al cumplimiento de requisitos de ingreso, publicados en la plataforma documental.</t>
  </si>
  <si>
    <t xml:space="preserve">En la página web se evidencia la publicación de  planes, programas y politicas institucionales. Las políticas se encuentran socializadas a la comunidad hospitalaria y publicadas en la página web de la entidad, El desarrollo del Sistema de Control Interno es aplicado en cada uno de los procesos y el seguimiento lo realiza el asesor de control interno y su efectividad fue calificada a través del formulario FURAG  para la vigencia 2021 y ésta fue evaluada en el primer semestre de 2022, con una calificación del  79.8%
</t>
  </si>
  <si>
    <t>La entidad cuenta con .el procedimiento de Retiro de Personal  (PRO-GTH-RPE) y se encuentra documentado y disponible en la plataforma documental.   En el Plan de Bienenstar Estímulos e Incentivos  se tiene documentado el programa de Prepensionados y  desde el SGSST se articula  el programa de Prepensionados, en donde se brindan herramientas que permiten a los servidores públicos próximos a pensionarse, manejar con propiedad la crisis propia del tránsito del  empleado al de jubilado y planear las acciones requeridas para vivir productivamente el nuevo estado</t>
  </si>
  <si>
    <r>
      <t>El hospital cuenta con el área de estadística  y con el procedimiento de información estadistico  donde se contribuye en la gestión de los servicios prestados por el hospital entregando información oportuna, confiable y participando en la medición y análisis de las variables e indicadores de salud.</t>
    </r>
    <r>
      <rPr>
        <sz val="11"/>
        <color rgb="FF00B050"/>
        <rFont val="Arial Narrow"/>
        <family val="2"/>
      </rPr>
      <t xml:space="preserve"> </t>
    </r>
  </si>
  <si>
    <t xml:space="preserve">Dimension de Informaciòn y Comunicaciòn
Dimensiòn de Control Interno
Lineas de Defensa  </t>
  </si>
  <si>
    <t>La alta dirección analizó la información fianciera desde los comités de Cartera, Costos, Gerencia y desde el comité de sostenibilidad contable.  En estos comités se analizó a fondo los estados fiancieros de la entidad, informes que son suministrados a la junta directiva, a la contaduría general de la nación, en la rendición de cuentas públicas  y a SIA Contraloría. Igualmente se revisaron los riesgos que puedan afectar la estabilidad financiera de la entidad.</t>
  </si>
  <si>
    <t>La alta dirección garantiza el cumplimiento de las metas y objetivos, teniendo en cuenta lo establecido por la 2a y 3a líneas de defensa, estas decisiones son tomadas en el comité de coordinación de control interno, en el comité de gerencia y en el comité de gestión y desempeño.</t>
  </si>
  <si>
    <t>El asesor de control interno realizó las auditorías basadas en riesgos en la vigenciade 2022 conforme a lo aprobado por el comité de coordinación de control interno en el plan anual de auditoría 2022,  los riesgos se ajustaron asi como el procedimiento y politica y el plan se cumplió en un 100% de acuerdo a lo progranmado para la vigencia.</t>
  </si>
  <si>
    <t>Durante la vigencia 2022 se realizó el seguimiento del POA Institucional y su cumplimiento, resultados que fueron analizados y presentados en Comité de Gerencia, en el Comité de Gestión y Desempeño y socializados a la Junta Directiva y grupos de interés.</t>
  </si>
  <si>
    <t xml:space="preserve">Se verificó por Control Interno que el PDI está articulado a los planes operativos anuales,  a estos  se les hizo seguimiento periódico en la vigencia 2022 en el Comité de gerencia, en el Comité de Control interno y ante la junta directiva y comunidad en general, con el objeto de verificar que se estén cumpliendo las metas institucionales, monitoreando los indicadores.
</t>
  </si>
  <si>
    <t>Durante la vigencia 2022 se revisaron los  indicadores de los diferentes procesos institucionales y su articulación con los objetivos estratégicos y de calidad. El Hospital cuenta con un modelo de operación por procesos certificado con la NTC ISO 9001:2015,  y cuenta con las caracterizaciones de los procesos donde se incluye el objetivo del proceso, su cadena de valor y los indicadores de gestión que se alinean con los objetivos estratégicos y de calidad.</t>
  </si>
  <si>
    <t>Durante el primer semestre de la vigencia 2022,  no se  adelantó la revisión de las caracterizaciones debido a que en sesión de revisión por la dirección no considero pertinente realizarlo.</t>
  </si>
  <si>
    <t xml:space="preserve">La línea estratégica verificó que se realicen los  seguimientos a los avances de los planes de mejoramiento para la acreditación, sistemas integrados de gestión y el cumplimiento de los mismos. </t>
  </si>
  <si>
    <t>La línea estratégica en coordinación con la primera y segunda línea de defensa,  realizó revisión de la plataforma estratégica, surgiendo la  propuesta para adecuar las perspectivas acordes a la condición de hospital universitario</t>
  </si>
  <si>
    <t>La línea estratégica impartió directrices para la actualización y ajuste a la matríz de los riesgos institucionales.  Se realizó seguimiento en la vigencia 2022 a los controles de la matríz de riesgos identificados y éste fue presentado ante el Comité de control interno, en donde se evaluó la efectividad de los mismos.</t>
  </si>
  <si>
    <t xml:space="preserve">Al finalizar la vigencia 2022, se realizó la revisión de la plataforma estratégica con el propósito de adecuar la estructura del Plan de Desarrollo del hospital  y se tuvieron en  cuenta las oportunidades de mejora que dejaró el ente acreditador en su visita de seguimiento.
</t>
  </si>
  <si>
    <t xml:space="preserve">El asesor de control interno  al seguimiento de los riesgos institucionales, verificó que fue actualizada la Política el Manual y el Procedimiento de la gestión del riesgo de la entidad y con base en estos instrumentos fue ajustada la matríz de riesgos, identificando nuevos riesgos y nuevos controles.  Dentro los riesgos nuevos encontramos, los riesgos SICOF y riesgos del servicio farmacéutico.  El ajuste al manual, politica y procedimiento gestión del riesgo se realizó con base en la nueva versión 5 de la gestión del riesgo de la guía del DAFP..
</t>
  </si>
  <si>
    <t>El procedimiento y la política gestión del riesgo fue objeto de revisión y ajuste, por cuanto se incluyo la metodología del Departamento Administrativo de la Función Pública (DAFP)  Guia versión 5 actualizando los documentos. Igualmente  para los riesgos asistenciales se modificó la matríz con criterios de evaluación del análisis del modo y efecto de fallas (AMEF), en la cual alineamos los conceptos y clasificación del riesgo asegurando la inclusión de riesgos de tipos técnicos, administrativos, organizacionales, estratégicos, funcionales y de recursos. Se llevó a cabo la audiencia Pública de rendición de cuentas el día 26 de mayo de 2022 y el acta se encuentra publicada desde el mes de junio del año 2022. Igualmente al  Plan Anticorrupción  se le realizó seguimiento a las actividades definidas en cada uno de los componentes de este plan y fue publicado en la página web de la entidad.</t>
  </si>
  <si>
    <t xml:space="preserve">Al seguimiento por control interno en la vigencia 2022 se verificó que fue actualizada la politica gestión del riesgo del HDPUV y se verificó que  el desarrollo de sus objetivos fueron aplicados en la identificación de nuevos riesgos y controles al realizar el ajuste a la matríz de riesgos institucionales.
</t>
  </si>
  <si>
    <t xml:space="preserve">La segunda línea de defensa imparte directrices tendientes a la gestón del riesgo,   desde ahí se actualizó la Política, el Manual y el Procedimiento Gestión del Riesgo, brindando acompañamiento por el asesor de control inteno a todos los proceos en la identificación de riesgos y sus controles. </t>
  </si>
  <si>
    <t xml:space="preserve">La tercera linea de defensa realizó el seguimiento a los riesgos institucionales verificando el avance al  indicador de cumplimiento de los controles, este seguimiento se realizó de manera semestral, estableciendose que a la fecha se ha venido cumpliendo con las acciones establecidas para cada uno de los controles identificados en los riesgos por procesos. Igualmente con la asesoría del control interno se identificaron nuevos riesgos como los de SICOF y los riesgos farmacédúticos. </t>
  </si>
  <si>
    <t>La línea estratégica  imparte directrices dirigidas a la 2 línea de defensa para evitar la materialización de los riesgos. Por ello la segunda línea de defensa trabajó mancomunadamente con cada uno de los líderes de proceso y con la tercera línea, asesorando en el desarrollo de la politica, manual y procedimiento gestión del riesgo, para que se identificaran los riesgos y sus controles en la vigencia 2022.</t>
  </si>
  <si>
    <t xml:space="preserve">En el comité de coordinación de control interno se analizan los riesgos identificados en la matríz como altos, analizan sus controles y la efectividad de los mismos, con el objeto de establecer si están siendo efectivos para asi evitar su materialización. </t>
  </si>
  <si>
    <t xml:space="preserve">La línea estratégica estableció que la matríz de riesgos se debe  revisar y ajustar de manera periodica, por consiguiente se revisaron y ajustaron los riesgos y los controles conforme al procedimiento gestión del riesgo en la vigencia 2022, </t>
  </si>
  <si>
    <t>Los líderes de proceso deben monitorear los riesgos para verificar al autoevaluarlos que sus controles sean efectivos y eviten su materialización. Los ajustes a los controles y a los riesgos pueden realizarlos en cualquier momento de la vigencia 2022. Si se materializa un riesgo debe revisarse sus controles y establecer o nuevos controles o ajustar los controles  existentes..</t>
  </si>
  <si>
    <t xml:space="preserve">El asesor de control interno  socializó el  informe del seguimiento de los riesgos por proceso a la linea estratégica en el comité de coordinación de control interno, en donde se informó la eficacia de los controles, los riesgos materializados y el indicador de cumplimiento.  El informe fue de la vigencia 2022.. </t>
  </si>
  <si>
    <t xml:space="preserve">La línea estratégica imparte las directrices tendientes a resolver los riesgos que se hayan materializado. En la vigencia 2022 se matrializaron dos riesgos pertencientes a los procesos de gestión logistica y de información y comunicacion. El objetivo de la línea estratégica es que los líderes de proceso revisen de manera periodica  la efectividad de los controles de sus riesgos para asi evitar su materialización. </t>
  </si>
  <si>
    <t xml:space="preserve">La línea estratégica solicita los  informes periodicos de la gestión del riesgo a los líderes de proceso,  para revisar que se esten cumpliendo con los controles. En el Comité de Control interno se analizaron que los controles identificados en cada uno de los riesgos fueran  efectivos. Al momento de establecer la materialización del riesgo la línea estratégica deberá impartir las directrices a la primera y segunda línea de defensa para que se tomen las medidas pertinentes. </t>
  </si>
  <si>
    <t>La alta dirección tiene identificado los riesgos de corrupción que son susceptibles de materializarse en los programas y proyectos identificados en cada uno de los procesos. Por ello se ajustó la matríz de riesgos, con nuevos controles y se incluyeron nuevos riesgos de corrupción, riesgos Sicof y riesgos Sarlaft conforme a lo establecido por las circulares de la supersalud y demás normatividad.</t>
  </si>
  <si>
    <r>
      <t>En el primer semestre de 2022 se ajustó la matríz de riesgos, entre ellos los de corrupción. En el comité de control interno se revisan y evalúan  los riesgos anticorrupción, su plan de accion,  su cumplimiento y la política gestión del riesgo.</t>
    </r>
    <r>
      <rPr>
        <sz val="11"/>
        <color rgb="FFC00000"/>
        <rFont val="Arial Narrow"/>
        <family val="2"/>
      </rPr>
      <t xml:space="preserve"> </t>
    </r>
  </si>
  <si>
    <t>El Control interno de la entidad, realizó las auditorías basadas en riesgos. El resultado de estas auditorías fueron socializadas a la línea estratégica para la toma de decisiones.  Se verificó que los riesgos identificados en la matríz referente a los riesgos de corrupción, Sicof y Sarlaft no fueron materializados en la vigencia 2022</t>
  </si>
  <si>
    <t xml:space="preserve">La alta dirección monitorea los riesgos institucionales identificados en la matriz de riesgos, en donde también se encuentran los riesgos de corrupoción, Sicof y Sarlaft.  La gestión de los riesgos se realiza de acuerdo a lo establecido en en la politica y el procedimiento de la gestión del riesgo. </t>
  </si>
  <si>
    <t>En la vigencia 2022 se revisaron y se ajustaron los riesgo de Corrupción, Sicof y Sarlaft y el asesor de control interno realizó el seguimiento a los controles, evidenciando que ninguno de estos riesgos fueron materializados y que sus controles a la fecha han sido efectivos.</t>
  </si>
  <si>
    <t>La entidad cuenta con un manual de funciones actualizado, en donde de acuerdo al perfil y al cargo se asignan las funciones inherentes. En cada uno de los procesos se encuentra el personal idóneo para la realización de las funciones y todos deben conocer y gestionar el riesgo  al interior del proceso para que no se vaya a materializar.</t>
  </si>
  <si>
    <t>La línea estratégica imparte directrices a la primera y segunda líneas de defensa, para que  se monitoreen de manera regular los riesgos, que puedan en determinado momento generar acciones fraudulentas, como los riesgos de corrupción, Sicof y Sarlaft, identificados en la matríz de riesgos.</t>
  </si>
  <si>
    <t xml:space="preserve">La entidad ha  realizado el ajuste a la   matríz de riesgos, haciendo  el seguimiento respectivo a la vigencia 2022. Después del seguimiento se evalúa si los controles están siendo efectivos para que no se vaya a materializar el riesgo. </t>
  </si>
  <si>
    <t>Ante la línea estratégica se presentó el seguimiento a los controles realizados en la vigencia 2022 en donde se revisó cada uno de los riesgos, estableciendo el indicador de cumplimiento de cada uno de los controles y validadndo su efectividad.</t>
  </si>
  <si>
    <t>La línea estratégica imparte directrices a la primera y segunda línea de defensa,  relacionadas con los riesgos que están asociados a las actividades tercerizadas que haya adquirido el HDPUV.</t>
  </si>
  <si>
    <t xml:space="preserve">El asesor de Control interno realizó el seguimiento y verificación del cumplimiento de los planes de acción asociados a estos riesgos, revisando la efectividad de los controles y el quehacer para cada uno de ellos en la vigencia 2022. </t>
  </si>
  <si>
    <t>Ante el Comité de coordinación de control interno, la segunda línea de defensa presenta el informe de seguimiento a los riesgos y sus controles, este monitoreo constante  lo debe realizar cada proceso para evitar su materialización.</t>
  </si>
  <si>
    <t xml:space="preserve">Control interno realizó seguimiento semestral a los riesgos que fueron ajustados conforme a la politica y el procedimiento gestión del riesgo, para la vigencia 2022. </t>
  </si>
  <si>
    <t xml:space="preserve">La alta dirección toma decisiones tendientes a la mejora continua de los riesgos.  Por ello para la vigencia 2022, se ajustó la matríz de riesgos conforme a lo establecido en política, manual y procedimiento de la gestión del riesgo, en donde se identificacron nuevos riesgos y nuevos controles. </t>
  </si>
  <si>
    <t xml:space="preserve">En el Comité de coordinación de control interno se toman decisiones referente a los riesgos, tales como su ajuste y la identificación de nuevos riesgos como los de Sicof, Sarlaft y los del servicio farmacéutico  y se imparten directrices para los riesgos materializados y sus controles en la vigencia 2022. </t>
  </si>
  <si>
    <r>
      <t>La alta alta dirección realiza el análisis del impacto que pueda presentar  el control interno en la entidad, por consiguiente está atento para impartir directrices en la gestión del Control interno en cada uno de los procesos.</t>
    </r>
    <r>
      <rPr>
        <sz val="11"/>
        <color rgb="FFC00000"/>
        <rFont val="Arial Narrow"/>
        <family val="2"/>
      </rPr>
      <t xml:space="preserve"> </t>
    </r>
  </si>
  <si>
    <t>La línea estratégica imparte directrices en materia de control interno para que desarrollen y aplique cada una de las dimensiones del Modelo integrado de planeacion y de gestion. Durante el primer semestre de la vigencia 2022 se abordaron temas importantes como la  gestion del riesgo y el ajuste a la matriz de riesgos y el desarrollo del SCI</t>
  </si>
  <si>
    <t xml:space="preserve">La entidad impartió directrices a la Dimensión del Talento humano, para que se trabaje en la modificación del Manual de funciones y que se establezcan las cargas laborales para asignar las funciones adecuadas y así reducir el riesgo que afecte la operación y la consecución de los logros establecidos en las metas del PDI. </t>
  </si>
  <si>
    <t>1. El asesor de control interno estableció que al seguimiento en la vigencia 2022, la institución mediante acto administrativo formalizó los roles y responsabildiades a aquellos empleos pertenencientes a la planta de cargos del hospital, que contribuyen al  mejoramiento continuo, ejes de acreditación en salud, referentes de los programas de vigilancia y comités institucionales. Al finalizar la vigencia del 2022 se actualizó el reporte de la oferta pública de empleos de carrera administrativa en el aplicativo dispuesto por la CNSC, 10 empleos del nivel profesional, 4 empleos del nivel técnico y 11 empleos del nivel asistencial para un total de 25 empleos reportados.</t>
  </si>
  <si>
    <t>Ante la línea estratégica  se definió que la Dimensión de Talento Humano debe realizar el estudio de cargas laborales y se tiene proyectado realizar la medición de cargas laborales.</t>
  </si>
  <si>
    <t>En  el compromiso de la línea estratègica por alcanzar los altos estándares de calidad  ha realizado  contínuos seguimientos en diferentes espacios institucionales, tales como en el comitè de control,interno, en donde se evidencian los seguimientos en las actas de comitè de gerencia,  actas de  Junta directiva, boletines insttitucionales, actas de comité de gestion y desempeño, Equipo de Direccionamiento y Gerencia.</t>
  </si>
  <si>
    <t xml:space="preserve">Durante el primer semestre de  la vigencia  2022 se ha avanzado en la lìnea de tiempo establecida para mantener la Acreditaciòn y la certificaciòn en Sistemas Integrados de Gestiòn. Se ha avanzado en el desarrollo de los planes de mejoramiento de las oportunidades de mejora y en el  informe que se  enviarà al ente acreditador Icontec, en el segundo semestre de la presente vigencia el avance con corte a junio es del 63%. Igualmente se ha trabajado en  el cierre de las oportunidades de mejora producto de la auditorìa del Sistema Integrado de Gestiòn y el avance con corte a junio es del 61,86%. Esta informaciòn de los avances fue Presentanda  en  el Comitè de Gerencia, Junta Directiva y socializando a la comunidad en gerneral los resultados. </t>
  </si>
  <si>
    <t>Con la aplicaciÓn de la politica y el manual de seguridad de la información y uso de los recursos informàticos, se busca concientizar al personal institucional sobre el buen uso de la informaciòn y la responsabilidad que tiene cada uno, sobre su procesamiento y divulgaciòn, las estratègias realizadas por el àrea de sistemas junto con el àrea de comunicaciones es la socializaciòn de piezas gràficas y videos donde se dan a conocer las buenas pràcticas y algunos tips de seguridad.</t>
  </si>
  <si>
    <t>La institución cuenta con la politica integral de gestión de la tecnología, el manual de gestión de la tecnología, la política de tratamiento y protección de datos personales,  la politica de seguridad de la informaciòn y uso de los recursos informáticos, acuerdo de confidencialidad, el manual de seguridad de la información y uso de los recursos informáticos.                                                                                                                  La entidad  suscribió  contrato con la empresa Comercializadora Ruessa SAS, para el mantenimiento de los equipos informaticos y un contrato con la empresa Megasis Biomédica Integral SAS, para el mantenimiento de los equipos biomédicos,  en donde cada empresa entrega el soporte de los mantemientos y funcionamiento de los equipos tecnológicos.                                                                                                                 La  entidad cuenta con dos   equipos de seguridad perimetral, contando con una alta disponibilidad y licenciamiento de antivirus para prevenir los ataques, amenazas o vulnerabilidades a la información. Tambièn cuenta con un contrato de mantenimiento, soporte y actualizaciones del software institucional (HOSVITAL - HIS, KACTUS), con el fin de poder brindar soluciones a los fallos presentados durante su uso y tambien estar a la vanguardia de las actualizaciones emitidas por el ministerio de salud.</t>
  </si>
  <si>
    <t>La entidad cuenta con informes y actas de recibo a satisfacción  del bien o servicio y  aplica lo establecido en la política de Gobierno Digital y la política de Seguridad Digital.  La entidad  verifica que  el acta de recibo a satisfacción del bien y que el  servicio haya sido diligenciado en  un formato que se tiene implementado para poder realizar los pagos acordados con los proveedores donde se califica la calidad, cantidad y oportunidad del bien o servicio que esta prestando al hospital.  Ademàs del acta de satisfacciòn, el supervisor del contrato genera informe de ejecuciòn de forma mensual, donde se evidencia la ejecuciòn de las actividades contratadas</t>
  </si>
  <si>
    <t xml:space="preserve">La lìnea estratégica imparte directrices a la primera y segunda línea de defensa, por ello la entidad cuenta con cinco tràmites aprobados en la plataforma SUIT, igualmente viene fortaleciendo la participaciòn ciudadana mediante camapañas lideradas desde la oficina del SIAU y la realizaciòn de la audiencia pùblica de rendiciòn de cuentas. Se realiza seguimiento de indicadores institucionales, donde se verifica el cumplimiento de metas en la prestaciòn de servicios de apoyo, prespuestales y contables entre otros. Se vienen ejecutando los planes de mejoramiento que permiten a la entidad mantenerse  Acreditada y Certificada en sistemas integrados de gestiòn. </t>
  </si>
  <si>
    <t xml:space="preserve">El Hospital  trabajo en la vigencia 2022 desarrollando  los objetivos establecidos en el modelo integrado de planeación y de gestión, agilizando, simplificando y flexibilizando la operación de la entidad para la generación de bienes y servicios que resuelvan las necesidades de los ciudadanos. Por ello  se revisaron los tràmites propuestos por la Función Pública, se identificaron dos tràmites que no aplican, la entidad cuenta con cinco tràmites aprobados y publicados en la plataforma SUIT.  Se realizò la audiencia pùblica de rendiciòn de cuentas en el mes de mayo de 2022.  Se vienen realizando las reuniones del comitè de gestiòn  y desempeño de manera periòdica, abordando los temas definidos en la polìtica. </t>
  </si>
  <si>
    <t>Ante la línea estratégica de defensa se socializan los seguimientos que establece la tercera línea para asegurar que los controles identificados en cada uno de los riesgos, sean eficaces y eviten su materialización. Se actualizó en la vigencia 2022  la politica, el Manual y el procedimeinto gestión del riesgo y estos fueron socializados.</t>
  </si>
  <si>
    <t xml:space="preserve"> La entidad  evalúa la aplicación de los procedimientos, guías, protocolos e instructivos y adicionalmente de manera mensual se hace la evaluación y seguimiento del desempeño de los procesos en el reporte de indicadores para verificar el cumplimiento del las metas del PDI.  Igualmente  se viene realizando el  seguimiento a  las acciones de mejoramiento encaminadas al  mantenimiento de  la certificación de los sistemas de gestión de Calidad, Ambiental y de Seguridad y Salud en el Trabajo, contribuyendo al  mejoramiento continuo  de la operación por procesos,  aportando significativamente en la atención de los pacientes y su entorno,  la mitigación de impactos ambientales y  la protección de  la salud y la seguridad de los trabajadores.</t>
  </si>
  <si>
    <t>La lìnea estratègica verifica que se  realice el seguimiento respectivo de los indicadores de gestiòn en espacios como el  comitè de grencia, comite de gestion y desempeño, comite de control interno y en los diferentes comitès asistenciales.  Igualmente se  presentan los avances en la Junta directiva.</t>
  </si>
  <si>
    <t xml:space="preserve">El asesor de Control interno verificó en auditoría que éstas actividades de control se cumplen acorde con lo establecido en el contrato y las políticas que tiene el proceso. Se continúa realizando los seguimentos a los proveedores tecnológicos, actividad que se realiza en conjunto con el área de jurídica. Se verificó al finalizar la vigencia, que en la muestra tomada de los contratos se visualizó una copia del acta de recibo a satisfacción de los pagos realizados a los proveedores del área de sistemas de información.
</t>
  </si>
  <si>
    <t xml:space="preserve">Con la directriz de la alta gerencia se ajustò la polìtica, el manual y el procedimiento de la gestiòn del riesgo de la entidad, asì como la matrìz de riesgos, en donde se identificaron nuevos riesgos y nuevos controles.   Se viene trabajando en el desarrollo contínuo del Sistema de control interno, aplicando lo establecido por el MIPG en todas las dimensiones. </t>
  </si>
  <si>
    <t>La línea estratégica  estableciò que  la matriz de riesgos actualizada se socializara con los líderes de procesos,  para que todos conozcan los riesgos con  sus controles y trabajen de manera articulada y regular las acciones establecidas para cada uno de ellos y asi evitar su materializaciòn. Esta socializaciòn se realizò en el Comité de Control interno. comitè de gerencia y en el comité de Gestiòn y Desempeño. De igual forma fue actualizada y socializada la política, el manual y el  Procedimiento de la gestiòn del riesgo, en donde se presentarà a  la  junta directiva para su aprobaciòn.</t>
  </si>
  <si>
    <t>El asesor de Control interno realizó seguimiento a los controles de los nuevos riesgos identificados en el primer semestre de 2022, en donde verificò el grado de avance que tiene cada uno de los controles identificados en los riesgos de los proecesos. Verificò igualmente que se identificaron nuevos riesgos como los del SICOF y que estos cuentan con Polìtica, Manual y Procedimiento para su gestiòn. Se verificò que los riesgos fueron socializados a toda la comunidad hospitalaria. Se evidenció que al finalizar la vigencia se presentó ante la junta directiva los manuales, procedimientos y politicas de los riesgos SICOF y SARLAFT.</t>
  </si>
  <si>
    <t>La entidad en la vigencia 2022, actualizò el mapa de riesgos, identificò nuevos riesgos y nuevos controles, asì como la polìtica, el Manual y el Procedimiento gestiòn del riesgo, socializandolo a toda la comunidad hospitalaria. Igualmente identificaron riesgos del subsistema SICOF.</t>
  </si>
  <si>
    <t xml:space="preserve">El asesor de control interno en la vigencia 2022, realizò los seguimientos semestrales establecidos en el procedimiento, a los controles de los riesgos identificados y ajustados en cada uno de los procesos, estableciendo que se viene cumpliendo con las acciones en cada uno de ellos, en cumplimiento de la polìtica, el manual y el procedimiento de la gestiòn del riesgo.                                                           </t>
  </si>
  <si>
    <t>La entidad  imparte las directrices a los líderes de procesos y sus equipos de trabajo,  tendientes a ejecutar los controles identificados en los riesgos por procesos y que se estén observando de manera regular, para que desde el proceso se establezca si los controles están siendo efectivos o si requieren de un ajuste y asi evitar la materialización del riesgo.</t>
  </si>
  <si>
    <t>La  entidad imparte directrices a los lìderes de proceso para que monitoreen de manera regular los controles de los riesgos de sus procesos, con el objeto de corregir a tiempo desviaciones del control y evitar que se pueda materializar el riesgo.  En la vigencia  2022,  se trabajó en la actualizaciòn de la polìtica institucional de riesgos y en la incorporacion de un manual asi como en la  actualizaciòn del procedimiento de riesgos. Se socializò la matrìz de riegos institucional y se capacitò a los lìderes de proceso en la  ejecuciòn de los controles establecidos.</t>
  </si>
  <si>
    <t xml:space="preserve">La línea estratégica  evaluò en el comité de Coordinación de control interno, los cambios realizados a la matriz de riesgos y a los controles, igualmente  revisò el seguimiento presentado por el asesor de control interno en el cumplimiento de las acciones establecidas para estos controles y su indicador de avance. </t>
  </si>
  <si>
    <t>Ante la línea estratégica se presenta el control de contenidos y de imágen que está a cargo del proceso  de Mercadeo y  Comunicaciones..  El comité de control interno debe revisar los controles implementados de acuerdo a la politica y al procedimiento.</t>
  </si>
  <si>
    <t xml:space="preserve">La entidad  realizó la revisión de la plataforma estratégica,  definiendose un ajuste en la incorporación como una perspectiva Docencia e Investigacion, con el objetivo de fortalecer esta línea dentro de los objetivos estratégicos de la intitución. Dicha actualización se presentara en junta directiva durante el segundo semestre del año 2022. </t>
  </si>
  <si>
    <t>El hospital cuenta con una oficina para la atención de los usuarios, el cual permite identificar y evaluar la percepción de los usuarios, adicionalmente cuenta con mecanismos como buzones para que depositen las peticiones quejas y reclamos y de forma mensual el  lider de intervencion social comunitaria con el liderazgo  de la alta  gerencia realizan la apertura de los buzones y definen los planes de acción derivados de las manifestaciones. En este primer semestre de 2022 la oficina SIAU continua siendo el medio mas utilizado por los usuarios con  un 75%, buzón de sugerencias con un 15%, correo electrónico 9% y mecanismo de llamadas con un 1%.</t>
  </si>
  <si>
    <t>Igualmente ante el comité de coordinacion de control interno se socializan  las manifestaciones y se evalua por proceso, identificando  los funcionarios involucrados en las quejas que tienen mayor frecuencia,  y los planes de acción derivados del lider para dar solución interna y al quejoso. Durante el primer semestre de 2022 se continua dando respuesta a las manifestaciones en los tiempos establecidos ,evidenciandose un  100%  de la meta  manteniendose un indicador controlado</t>
  </si>
  <si>
    <t xml:space="preserve">La entidad realiza seguimiento a la planeación estratégica, por medio del comité de gerencia que tiene una frecuencia de reunión de cada 15 dias, ahí se analizan las posibles desviaciones y eventos que pongan en riesgo el cumplimiento de los objetivos estratégicos,  de igual manera se cuenta con el comité de mejoramiento en el cual se realiza seguimiento al desempeño institucional,  su frecuencia es mensual y en este se toman acciones frente a las desviaciones que requieran una intervención inmediata por parte del equipo directivo, adicionalmente se cuenta con el comité de gestión y desempeño el cual realiza seguimiento a los planes de acción derivados de las 7 dimensiones del MIPG.  El hospital también asegura la evaluación de la planeación, por medio de informes de gestión que dan cuenta del avance, brechas y procesos en curso, alineados con el plan operativo anual el cual es aprobado por la junta directiva articulado con el plan de desarrollo institucional. </t>
  </si>
  <si>
    <t>La alta dirección, evaluó el sistema de control interno al hacer seguimiento a los planes operativos anuales de cada uno de los procesos y lo realizó en los comités de gerencia y de gestión y desempeño de manera periodica, en donde impartió las directrices tendientes a la mejora contínua del sistema de control interno en la vigencia 2022</t>
  </si>
  <si>
    <t>El asesor de control interno del hospital, realizó seguimiento a los controles de los riesgos identificados en cada uno de los procesos, éste se realizó  de manera semestral como lo establece el procedimiento en el  2022. El seguimiento al cumplimiento de los controles lo realizaron los líderes de proceso con sus equipos de manera periódica, evaluando el riesgo y verificando que los controles fueran efectivos y asi evitar su materializacion. El resultado del seguimiento a los riesgos fue presentado en el comité de coordinación de control interno en la vigencia 2022.</t>
  </si>
  <si>
    <t xml:space="preserve">La entidad cuenta con una matriz de riesgos ajustada a la Guia del DAFP versión 5, con la Política, con el Procedimiento y  con el Manual de la gestión de riesgos, instrumentos que fueron actualizados en la vigencia 2022 y en donde se incluyeron nuevos riesgos y se ajustaron controles. </t>
  </si>
  <si>
    <t xml:space="preserve">La entidad a través de la segunda línea de defensa y con el área de calidad, consolidan  los planes de mejoramiento, producto de las auditorías internas y externas, en donde la entidad y los procesos se comprometen a presentar los planes de mejoramiento.  Estas auditorías y hallazgos le permiten a la entidad revisar las operaciones en cada uno de los procesos lo que coadyuba a la mejora conínua. </t>
  </si>
  <si>
    <t xml:space="preserve">El asesor de Control interno realizó seguimiento a  los planes de mejoramiento dejados por la contraloría, el icontec y los demás que ejercen vigilancia y se verificó que  los procesos implementaran los planes de mejoramiento dejados.  El seguimiento a estos planes también fueron revisados en el comité de gerencia y de gestión y desempeño. </t>
  </si>
  <si>
    <t xml:space="preserve">La entidad analiza los resultados obtenidos  de las auditorías que realizan los entes de control y demás entes externos  y son consolidados por la segunda línea de defensa,  para la construcción de los planes de mejoramiento y  verifica lo que está afectando el sistema de control interno para establecer  los correctivos pertinentes. </t>
  </si>
  <si>
    <t xml:space="preserve">La línea estratégíca con la segunda y tercera línea de defensa analizan las desviaciones que se puedan presentar y que afecten el Sistema de Control Interno del hospital, realizando el monitoreo continúo, verificando la eficacia del  control interno e impartiendo las directrices que se establecen en el comité de coordinación de control interno. </t>
  </si>
  <si>
    <t>La entidad a través del comité de gerencia y de coordinación de control interno,  evalúa y realiza el seguimiento a los planes de mejoramiento y verifica lo que puede afectar el desarrollo y cumplimiento del sistema de control interno en la entidad.</t>
  </si>
  <si>
    <t xml:space="preserve">El asesor de control interno realizó  seguimiento en la vigencia 2022, a las acciones correctivas y detectivas relacionadas con las deficiencias sobre el sistema de control interno, e impartió directrices tendientes a la mejora contínua del SCI y  verificó su cumplimiento. </t>
  </si>
  <si>
    <t xml:space="preserve">La entidad cuenta con el proceso de auditoría interna y externa, el cual incluye la evaluación de procesos y servicios tercerizados, de acuerdo con el nivel de riesgo que representan para la prestación de los servicios, este proceso cuenta con cronograma de auditorías aprobado por la gerencia y el ciclo de auditorías garantiza la efectividad de los procesos ante el ente acreditador. </t>
  </si>
  <si>
    <t xml:space="preserve">Ante el comité de control interno se presentan los resultados de las auditorías internas y externas, permitiendo visualizar los hallazgos o inconformidades referentes a los procesos y servicios tercerizados,  y así tomar decisiones relevantes al proceso para determinar el nivel de riesgo que se haya evidenciado. </t>
  </si>
  <si>
    <t>El asesor de control interno, realizó los seguimientos semestrales establecidos en el procedimiento gestión del riesgo en la vigencia 2022 y verificó que los riesgos asociados a los servicios tercerizados estuviesen siendo gestionados sus controles y que se cumpliera con lo establecido el manual de supervisión, para evitar su materialización.</t>
  </si>
  <si>
    <r>
      <t>La entidad tiene implementado canales de comunicación para con los usuarios, facilitando el acceso para interponer las manifestaciones, en donde el usuario  puede hacer uso  de buzones, correo electrónico y ventanilla única, para que interponga su queja, peticiòn o reclamo. Igualmente a todas las manifestaciones se les da respuesta oportuna al usuario.</t>
    </r>
    <r>
      <rPr>
        <b/>
        <sz val="11"/>
        <color rgb="FFFF0000"/>
        <rFont val="Arial Narrow"/>
        <family val="2"/>
      </rPr>
      <t xml:space="preserve"> </t>
    </r>
  </si>
  <si>
    <t>El asesor de Control Interno dentro de su plan anual de auditoría para la vigencia 2022, está incluido el seguimiento a los planes de mejoramiento producto de las auditorías internas y  de los entes externos, verificando que se cumplan con los planes de mejoramiento producto de los hallazgos de las diferentes auditorías.</t>
  </si>
  <si>
    <t xml:space="preserve">En desarrollo de cada uno de los componentes que integran el Modelo Integrado de Planeación y de Gestión, la entidad logró en la vigencia 2022 que el sistema de control interno fuera efectivo. Estos logros se obtienen a través del desarrollo de las politicas inherentes al modelo integrado de planeación y de gestión. La tercera línea de defensa dío apoyo y asesoramiento a todos los procesos para que desarrollaran y cumplieran con sus objetivos y los logros obtenidos apuntaron al alcance de las metas establecidos en el Plan de Desarrollo. La línea estratégica impartíó las directrices tendientes a mantener la efectividad del SCI y continuar por el camino a la excelencia, cumpliendo además, con lo que establece el ente acreditador.  </t>
  </si>
  <si>
    <t>100% a diciembre de 2022</t>
  </si>
  <si>
    <t>100% A diciembre de 2022</t>
  </si>
  <si>
    <t xml:space="preserve">El sistema de control interno en la entidad, es evaluado de manera continua en cada uno de los procesos, realizando las autoevaluaciones y las auditorias, en donde se valora la efectividad del control interno,  la eficiencia y la eficacia de cada uno de los procesos. El objetivo es detectar las desviaciones  en tiempo real y establecer los planes de mejoramiento para subsanar. Esta evaluación incluye las 7 dimensiones del modelo integrado de planeación y de gestión, por cuanto la autoevaluación y la evaluación independiente, coadyuvan a subsanar las deficiencias. Las buenas prácticas para el desarrollo del control interno del hospital ha coadyuvado a mantener la acreditación y certificacion por el ICONTEC en el 2022. </t>
  </si>
  <si>
    <t xml:space="preserve">Dentro del desarrollo de este componente, el HDPUV en la vigencia 2022,  logró que  dentro de los procesos de información y comunicación interna y externa, se establecieran los mecanismos claros de comunicación facilitando el ejercicio del control interno. En la entidad las fortalezas se ven reflejadas  al generar y obtener  información relevante, oportuna, confiable, íntegra y segura, para dar el soporte que requiere el  Sistema de Control Interno.
Igualmente la entidad  logró fortalecer la  comunicación y la información relevante hacia el interior de la entidad utilizando el comité de coordinación de control interno para facilitar la comunicación en todos los niveles de la entidad y así apoyar el funcionamiento del Sistema de Control Interno. 
También logró tener una mejor comunicación con los  grupos de valor,  sobre las debilidades y aspectos claves que afectan el funcionamiento del Sistema de Control Interno, proporcionando información hacia las partes externas en respuesta a las necesidades y expectativas.  </t>
  </si>
  <si>
    <t xml:space="preserve">En el HDPUV  se desarrollan cada una de las  7 dimensiones  y los componentes que integran del Modelo intergado de Planeación y de Gestión. Con el desarrollo del Modelo se impactó en cada uno de los procesos, desarrollando  las politicas, y  estableciendo una cultura que se ve reflejada tanto en el cliente interno como en el externo. La acertada operatividad del modelo llevo a la entidad a obtener  la certificación y acreditación  del sistema integrado de gestión (Calidad, ambiental y SST ) por el ICONTEC. En el segundo semestre de 2022, la entidad fue evaluada nuevamente por el ICONTEC, conservando su calidad como institución de salud acreditada y conservando la certificación en sistemas integrados de gestón </t>
  </si>
  <si>
    <t xml:space="preserve">El sistema de control interno en la entidad se encuentra articulado con todos los procesos que lo integran. La línea estratégica como línea decisoria dentro del sistema de control interno analiza los riesgos y amenazas institucionales que puedan afectar el cumplimiento del  PDI, verificando que la institucionalidad establecida en las líneas de defensa cumplan con  los planes que se ha propuesto la entidad desarrollar,  estableciendo el marco general para la gestión del riesgo y demás. Igualmente la entidad se ha fortalecido al conservar  la acreditación en salud y su certificación en sistemas integrados de gestión
</t>
  </si>
  <si>
    <t xml:space="preserve">El asesor de Control interno trabajó de manera articulada con los diferentes procesos en la consecuciòn de alcanzar en cada vigencia la continuidad de la acreditaciòn y de la certificaciòn, por ello realizó los seguimientos a las mejoras dejadas por el ente acreditador estableciendo en el segundo semestre que eI icontec al evaluar la entidad la ratificó como una entidad acreditada en salud para la vigencia 2022. </t>
  </si>
  <si>
    <t xml:space="preserve">El asesor de Control interno realizó el seguimiento al cumplimiento de los planes de mejoramiento, verificó igualmente que las acciones identificadas para la mejora estuviesen siendo efectivas y asesoró de manera permanente a la alta dirección para su cabal desarrollo y cumplimiento, además asistió a varias de las jornadas del equipo de direccionamiento y gerencia para realizar el seguimiento a los planes de mejoramiento del sistema único de acreditación. </t>
  </si>
  <si>
    <r>
      <t>En el HDPUV se viene aplicando y desarrollando el Modelo Integrado de Planeación y de Gestión en cada uno de los procesos, por ello se evidencia un fortalecimiento en el sistema de Control interno. Estos significativos avances se ven reflejados en el desarrollo del  formulario FURAG, en donde se obtuvo un percentil</t>
    </r>
    <r>
      <rPr>
        <sz val="11"/>
        <color theme="1"/>
        <rFont val="Arial Narrow"/>
        <family val="2"/>
      </rPr>
      <t xml:space="preserve"> </t>
    </r>
    <r>
      <rPr>
        <b/>
        <sz val="11"/>
        <color theme="1"/>
        <rFont val="Arial Narrow"/>
        <family val="2"/>
      </rPr>
      <t>del  79.8 %, en la vigencia 2022. Las debilidades evidenciadas en el formulario fueron tenidas en cuenta para el mejoramiento del SCI. La entidad ha demostrado el compromiso  con la integridad (valores) y principios del servicio público; se cuenta con el Comité Institucional de Coordinación de Control Interno, en donde la lineas trabajan articuladamente para el desarrollo del componente ambiente de control. Se tiene establecida  la planeación estratégica,  las acciones, los responsables, las metas y los tiempos que facilitan el seguimiento y aplicación de los controles que garantizan su cumplimiento. Tiene definida la política de administración  del riesgo y ha realizado la actualización de la matriz de riesgos por procesos aplicando  la Guia del DAFP version 5,  con base en la politica, el procedimiento y el manual de la gestión del riesgo, identificando y ajustando nuevos riesgos como los del SICOF, servicio farmaceutico, gestión logistica y gestión del ambiente físico   La entidad obtuvo la acreditación y la  certificación del sistema integrado de gestión (Calidad, ambiental y SST ) otorgado por el ICONTEC, por ello para el segundo semestre de 2022  se  trabajó de manera articulada con los líderes de proceso  con el propósito de sostener estos importantes logros como son la acreditación en salud y la certificación en sistemas integrados de gestión.</t>
    </r>
  </si>
  <si>
    <t xml:space="preserve">En este componente la entidad avanzó de manera significativa por cuanto se realizó la actualización de la matriz de riesgos por procesos y  se identificaron 111 riesgos con sus controles, con base en la Politica, el Manual y el Procedimiento gestión del riesgo.  Los riesgos fueron identificados siguiendo la metodología del DAFP verisión 5.   Las debilidades en la gestión del riesgo fueron evidenciadas por la línea estratégica en donde se evaluaron los riesgos que se materializaron y sus controles, con el objeto de establecer si el riesgo esta siendo bien gestionado y sí los controles son efectivos para contener su materialización. En la matríz de riesgos se tienen  identificados  los riesgos anticorrupción, los riesgos de SST, los ambientales, los administrativos, los misionales, los del Sarlaft. y los del Sicof. Cada uno de ellos tienen identificados los controles  y a estos el asesor de control interno le realizó dos seguimientos conforme a lo establecido en el prodedimietno gestión del riesgo. El resultado del seguimiento fue presentado al Comité de Coordinación de Control interno en donde la línea estratégica impartíó directrices para la toma de decisiones en materia de riesgos. </t>
  </si>
  <si>
    <t xml:space="preserve">Las fortalezas en la entidad hospitalaria se ven reflejadas al definir y desarrollar actividades de control que conllevan a una efectiva mitigación del riesgo, logrando que estos controles impacten en la consecución de los objetivos estratégicos y de proceso. Igualmente la entidad implementó  actividades de control encaminadas a la mitigación del riesgo, lo que contribuye al alcance de  los logros propuestos en el PDI. Igualmente se logró implementar  políticas de operación el cual se ha visto reflejado en los procesos de la entidad. El hospital ha venido trabajando de la mano el componente actividades de control con el componente de información y comunicación seleccionando y desarrollando  controles
generales sobre TI para apoyar la consecución de los objetivos,  estableciendo actividades de control relevantes sobre la infraestructura tecnológica, sobre los procesos de gestión de la seguridad y  sobre los procesos de adquisición, desarrollo y mantenimiento de las  tecnologías. </t>
  </si>
  <si>
    <t>El asesor de control interno presentó ante el comité los resultados de las diferentes auditorías que realizó en la vigencia 2022 y los seguimientos de los planes de mejoramiento, para que se tomaran las acciones pertinentes en los diferentes procesos del HDPUV  y que éstos coadyuven en la mejora contínua.</t>
  </si>
  <si>
    <t>Se verifica que se  creó el procedimiento PRO-GIN-08 en donde se establecen los lineamientos que se deben realizar en la entidad para la solicitud de información de la entidad. El asesor de Control interno continúa realizando seguimiento a las políticas,  planes de mejoramiento y verificando que se cumpla con la protección de datos, el acuerdo de confidencialidad y el plan estratégico de las tecnologías.Se verifica que al terminar la vigencia no se materializó ningun riesgo del proceso de gestión de la información. Para el cumplimiento de este procedimiento se establecen dos indicadores que son: porcentaje cumplimiento en entrega de la solicitud de informacion que fue del 87%  y el porcentaje de satisfacción de la información solicitada que fue del 91% en la vigencia 2022. Este indicador esta a cargo del profesional de estadistica quien suministra los resultados.</t>
  </si>
  <si>
    <t>En el seguimiento por control interno, es importante anotar que el componente Ambiente de Control se ha desarrollado conforme a lo establecido en el Modelo integrado de planeación y de Gestión MIPG, verificando que  en la vigencia  2022 se realizó la Campaña lúdica nombrada “el acreditometro” la cual tuvo como objetivo fortalecer la divulgación de la Política de Humanización, Decálogo de la Humanización, calendario de actividades institucionales y actividades de humanización orientadas al trabajador. Socializaión del Código de conducta y Buen Gobierno, Valores del Servidor Público y Valores Institucionales.
Igualmente se estableció que se realizó la guía de mejoramiento institucional la cual fue enviada a 339 colaboradores por correo electrónico y  posteriormente se visitó cada servicio para realizar la socialización presencial de forma lúdica de la política de humanización, humanización hacia el colaborador y transformación cultural, Código de conducta y Buen Gobierno, Valores del Servidor Público, Valores Institucionales y Conflicto de Intereses.</t>
  </si>
  <si>
    <t xml:space="preserve">De  acuerdo al seguimiento realizado por control interno  se estableció que en el primer semestre del 2022  no se han presentado  manifestaciones por presuntas fallas frente al cumplimiento del Código de Integridad por parte de los funcionarios.  Es de anotar que que se realizó la socialización del Código de Integridad en el primer semestre, resaltando  los principios y valores del servidor público. Dando continuidad al seguimiento de la socialización de la politica de integridad, durante la vigencia 2022 se realizó indución al 100% (4 funcionarios que ingresaron) y reinducción instiitcional a 336 funcionarios y personal que presta servicios en donde se fortaleció la politica de intergidad.
                                                                                      </t>
  </si>
  <si>
    <t xml:space="preserve">1. Se  verificó por Control interno que desde el Talento Humano de la entidad se continúa  promoviendo  la cultura de integridad en los servidores públicos, lo que permite implementar prácticas preventivas para evitar  el interés particular. Se verificó que desde el programa de humanización se han establecido estrategias para el fortalecimiento de la cultura. Igualmente se continúa enfatizando en los valores y principios istitucionales al socializar a toda la comunidad hospitalaria el Código de Intergidad. En el segundo semestre de la vigencia 2022, desde el programa de fortalecimiebnto de cultura organizacional, se revisaron las prácticas de gestión humana, y se terminó con la implementacion de la palanca de valores y principios
</t>
  </si>
  <si>
    <t xml:space="preserve">Dimensión Información y Comunicación
Política Transparencia y Acceso a la Información Pública
Política Gestión Documental  </t>
  </si>
  <si>
    <t xml:space="preserve">1.Al seguimiento por control interno se verificó que el proceso de Talento Humano de la entidad cuenta con los riesgos identificados y valorados con la Guía de Administración del Riesgo del DAFP, metodología acogida en el procedimiento el cual fue actualizado, así como la Poíitica y   el Manual para la Gestión del Riesgo. Se realizó un primer seguimiento a los controles de los riesgos a junio 30 de 2022, evidenciando que se cumple con el plan de acción y que a la fecha no se ha materializado ningún riesgo del proceso del Taleno Humano.  Al finalizar la vigencia se observó por control interno, que se dió continuidad al seguimiento de los controles identificados en los riesgos del proceso, en donde se estableció que no hubo en la vigencia materialización de los riesgos.                                                                                       </t>
  </si>
  <si>
    <t>Al seguimiento en junio de 2022 se evidenció por control interno que la línea de denuncia interna no se encuentra funcionando. Igualmente verificó  que se díó respuesta oportuna a las manifestaciones y peticiones y que éstas son publicadas en la página web de la entidad en la pestaña de transparencia. También se evidenció que se le realizó el seguimiento de manera pormenorizada al plan anticorrupción.   Al finalizar la vigencia 2022, se verificó la existencia de la línea de denuncia anticorrupción, "Por una gestión transparente marca +57 602 3222232 Ext 240" y un link establecido en nuestra página web.  Se verificó el cumplimiento del Plan Anticorrupción en cada uno de sus componentes, arrojando un cumplimiento del 95%</t>
  </si>
  <si>
    <t>Se verificó que en la vigencia 2022, el comité de coordinación de control interno cumplió con la periodicidad y con el cumplimiento de los objetivos establecidos en la resolucion de creación.  Se trabajó de manera articulada con el Comité de gestión y desempeño en donde se observó que se trabajó en el cumplimiento y desarrollo del MIPG para que la entidad avanzara en  cada uno de sus procesos con la implementación del SCI.</t>
  </si>
  <si>
    <t xml:space="preserve">En este orden al seguimiento por control interno y en desarrollo de su  rol de asesor, orienta la técnica y realiza las recomendaciones frente a la administración del riesgo, trabajo que se realizó en la vigencia  2022 de manera articulada con la Oficina Asesora de Planeación, verificando el cumplimento efectivo de los objetivos trazados en el plan de desarrollo. Igualmente  realizó el seguimiento al riesgo y a las  recomendaciones con alcance preventivo, establecidas por control interno. Estableció que en todos los proceos se asumió la gestión de los riesgos de una manera proactiva, la efectividad fue del 98.1% de eficacia al seguimiento de los controles, en la vigencia 2022.
</t>
  </si>
  <si>
    <t>El asesor de control interno realizó seguimiento a la actualización y ajuste de los riesgos institucionales, conforme a lo establecido en el Manual, la Política y el Procedimiento Gestion del Riesgo. Igualmente se verificó que para los riesgos asistenciales se modificó la matriz con criterios de evaluación del análisis del modo y efecto de fallas (AMEF), en la cual se  alinearon los conceptos y clasificación del riesgo, asegurando la inclusión de riesgos de tipo técnicos, administrativos, organizacionales, estratégicos, funcionales y de recursos. Verificó que se realizó la audiencia Pública de rendición de cuentas el dia 26 de mayo de 2022 y el acta se encuentra publicada desde el mes de junio del año 2022. Asi mismo se realizó seguimiento al Plan Anticorrupción,  de acuerdo a las actividades definidas en cada una de las  dimensiones de este plan y fue publicado en la página web de la entidad.</t>
  </si>
  <si>
    <t>Contol interno verificó que las matrices de riesgos se hayan actualizado conforme a lo establecido en la metodología del DAFP adoptada en el procedimiento de la gestión del riesgo. Se identificaron y se ajustaron los riesgos en la vigencia 2022,  como los del SICOF, SARLAFT, gestión del ambiente fisico, gestión logistica y los del servicio farmacéutico, verificando que los controles hayan sido eficaces para evitar su materialización y evaluando controles para establecer planes de mejoramiento para los riesgos materializados, la efectividad de los controles fue del 98.1% en la vigencia 2022.</t>
  </si>
  <si>
    <r>
      <t>Control interno  verificó que desde la oficina de planeación se realizó el seguimiento al cumplimiento del PDI, a través de  los POAS de cada uno de los procesos,  este seguimiento se realizó de manera trimestral. Igualmente se verificó el  seguimiento al cumplimiento de las metas establecidas en el plan de desarrollo y  al plan operativo anual, verificando el cumplimiento de  los indicadores establecidos en las metas</t>
    </r>
    <r>
      <rPr>
        <b/>
        <sz val="11"/>
        <color theme="1"/>
        <rFont val="Arial"/>
        <family val="2"/>
      </rPr>
      <t xml:space="preserve">. </t>
    </r>
    <r>
      <rPr>
        <b/>
        <sz val="11"/>
        <color theme="1"/>
        <rFont val="Arial Narrow"/>
        <family val="2"/>
      </rPr>
      <t xml:space="preserve"> Asi mismo desde planeación se informó a Control Interno y a la subgerencia adtiva, alertas de procesos que presentaban en su momento moras en la entrega de soportes, con el fin de alcanzar los  logros de las metas establecidas para la anualidad.
Se realizaron los respectivos seguimientos al POA institucional, presentandose los resultados en comité de gerencia, comité de gestion y desempeño, junta directiva y comunidad en general. El cumplimiento del Plan en la vigencia 2022 alcanzó un 94,9%</t>
    </r>
  </si>
  <si>
    <t xml:space="preserve">1. Se evidenció por control interno que se dió  cumplimiento en el primer semestre de 2022 a los planes de Institucional de Capacitación (PIC), Gestión por Competencias, SSST, Plan Anual de Vacantes, plan de Previsión de Recusarsos Humanos, Plan de Bienenstar Social Estímulos e Incentivos. y estan publicados en la plataforma documental.  Al finalizar la vigencia 2022 se evidenció que los componentes del Plan Estratégico de Talento Humano, presentaron los siguientes resultados:  
1. Plan institucional de capacitaciom el pic, tuvo una cobertura del 95% y un cumplimiento del 90%.
2. El plan de bienestar, estimunlos e incentivos tuvo un cumplimiento del 100% de las actividades propuestas para la vigencia.
3. Evaluación del desempeño laboral: primer semestre periodo 1/02/2022 al 31/07/2022, con un cumplimiento del 98.8%.
4.El  plan de previsión de recursos : al cierre de la vigencia se cuentó con la aprobación por junta directiva de 285 empleos en la planta de cargos del hospital.
5. El Plan anual de vacantes: con corte a diciembre de 2022 se reportó a la oferta pública de empleos de carrera de la comisión nacional del servicio civil 93 empleos.
6. Al finalizar la vigencia el indice de favorabilidad del clima laboral fue del 91%.                                                                                                                                                                   </t>
  </si>
  <si>
    <t>1. Al seguimiento por Control interno se verificó que durante la vigencia  2022 se realizó la aplicación de la encuesta de clima organizacional, riesgo psicosocial y actividades planteadas desde el plan de bienestar, diagnóstico que nos permitió establecer un plan de trabajo frente aspectos a intervenir. Al finalizar la vigencia se evidenció el insumo de la gestión evaluativa integral, para la medición de: riesgo psicosocial, fatiga laboral, clima organizacional, riesgo de consumo de sustancias psicoactivas, aplicabilidad de los principios de humanización y la satisfacción en torno a los programas de bienestar. Se evaluaron 202 personas dentro de un universo de 321 personas,  gestión evaluativa integral que mostró los siguientes resultados: 
1. Indice de favorabilidad del clima laboral HDPUV-2022: 91%
2. Fatiga Laboral y prevención del cansancio en el personal de salud, los resultados evidencian que la población institucional en el momento actual, presenta alta probabilidad de asociar las demandas del trabajo con la aparición de fatiga o cansancio laboral.
3. En el riesgo de consumo de sustancias psicoactivas los resultados arrojan que en la mayor parte de la población hospitalaria no existe una asociación directa y frecuente entre el consumo de algún tipo de sustancias y los conflictos que puedan presentarse en el equipo de trabajo.</t>
  </si>
  <si>
    <t>Control interno verificó que las politicas del hospital se encuentran publicadas en la página web de la entidad y que éstas han sido socializadas por los canales internos de comunicación a toda la comunidad hospitalaria. Se evidenció que se socializó y aprobó por la línea estratégica la politica de control interno, en donde se establecieron los lineamientos para un efectivo desarrollo del Sistema de Control interno. Los índices de la dimensión de Talento Humano en la evaluación del Furag alcanzó un resultado del 84.4% en su implementación en la vigencia 2022.</t>
  </si>
  <si>
    <t xml:space="preserve">Se verificó por control interno que se tiene documentado el programa  de retiro de personal PRO-GTH-RPE y está publicado en la plataforma documental. Igualmente el programa de prepensionados  realizó el acompañamiento para la transición a la etapa de retiro pensional. Al terminar la vigencia 2022 se pensionaron 11 funcionarios que participaron del programa de prepensionados y de las actividades propuestas desde el plan de bienestar.
</t>
  </si>
  <si>
    <t>Se verificó por control interno que se cuenta con el Plan Institucional de Capacitación, que  durante el primer semestre de la vigencia 2022,  presentó una cobertura del 91%, y  un cumplimiento del 100% , se realizaron las 51 acciones de formación y se han realizado 11.894 horas de formación. Se estableció que al cierre de la vigencia el plan institucional de capacitación presentó una cobertura del 95% y un cumplimiento del 90%</t>
  </si>
  <si>
    <t>Se verificó por control interno que en la vigencia 2022, se realizó la inducción y reinducción dirigida a toda la comunidad hospitalaria, con una  participación de 321 participantes. Se tenía programado recibir para esta jornada 336 participantes y  se alcanzó una cobertura del 96%, superando la meta establecida del 90%. Al finalizar la vigencia el personal en misión recibió jornadas de inducción desde la coordinación asistencial.</t>
  </si>
  <si>
    <t>Control interno verificó  que los informes de gestión asistencial y calidad de la atención fueron presentados de manera oportuna en la vigencia 2022,  para que las líneas de defensa tomaran las decisiones que impacten en la gestión y cumplimiento del plan de desarrollo.</t>
  </si>
  <si>
    <t>Se verificó  por Control Interno que el líder financiero presentó de manera mensual el estado de la cartera al comité de gerencia, con el fin de dar a conocer la situación financiera de la institución, para que la alta dirección imparta directrices y se tomen las acciones tendientes a la mejora contínua.</t>
  </si>
  <si>
    <t>Desde Control interno se realizó el seguimiento a los riesgos en cada uno de los procesos, verificando que se cumplan los controles, igualmente se verificó que se cumplieran en los procesos con el desarrollo del MIPG y la ejecución del Sistema de control interno. También se revisó  que se cumplieran con los objetivos de las politicas, así se asegura la entidad que se logre alcanzar las metas  establecidas en el plan de desarrollo.  .</t>
  </si>
  <si>
    <r>
      <rPr>
        <b/>
        <sz val="11"/>
        <color theme="1"/>
        <rFont val="Arial Narrow"/>
        <family val="2"/>
      </rPr>
      <t xml:space="preserve">Control interno  realizó el seguimiento a  los riesgos institucionales, verificando que se cumplan los controles para evitar la materialización del riesgo y afecte la consecución de los logros estratégicos. Igualmente revisó los cambios que se realizó a la plataforma estratégica   </t>
    </r>
    <r>
      <rPr>
        <b/>
        <sz val="16"/>
        <color rgb="FF00B050"/>
        <rFont val="Arial Narrow"/>
        <family val="2"/>
      </rPr>
      <t xml:space="preserve"> 
</t>
    </r>
    <r>
      <rPr>
        <b/>
        <sz val="11"/>
        <color theme="1"/>
        <rFont val="Arial Narrow"/>
        <family val="2"/>
      </rPr>
      <t>Durante  el Segundo Semestre del año 2022 se actualizó y ajustó la matríz de riesgos institucional, incluyendose los riesgos SICOF,  política SARLAFT/PADM -LA/FT/FPADM Mediante Acuerdo No.013 del 30 de agosto de 2022, “Por medio del cual se aprueba el Procedimiento de Administración de Riesgos Hospital Departamental Psiquiátrico Universitario del Valle ESE”. Mediante acuerdo No. 016 del 30 de agosto de 2022, por medio del cual se aprueba el Manual de políticas y procedimientos para la implementación del Sistema de Administración de Riesgo de Lavado de Activos, Financiación del Terrorismo y la Financiación de la Proliferación de Armas de Destrucción Masiva “SARLAFT - LA/FT/FPADM” del Hospital Departamental Psiquiátrico Universitario del Valle E.S.E.
Aprobación de la Política SICOF La Junta Directiva a través del Acuerdo No. 014 del 30 de agosto de 2022 “Por Medio Del Cual Se Aprueba La Política Del Sistema De Administración Del Riesgo De Corrupción, Opacidad Y Fraude – SICOF</t>
    </r>
    <r>
      <rPr>
        <b/>
        <sz val="16"/>
        <color rgb="FF00B050"/>
        <rFont val="Arial Narrow"/>
        <family val="2"/>
      </rPr>
      <t xml:space="preserve">”
</t>
    </r>
    <r>
      <rPr>
        <b/>
        <sz val="11"/>
        <color theme="1"/>
        <rFont val="Arial Narrow"/>
        <family val="2"/>
      </rPr>
      <t>Se presento ante Junta Directiva el Manual del sistema de administración de Riesgo de Corrupción, Opacidad y Fraude – SICOF,  cumpliendo con las especificaciones requeridas por la Super Salud Circular Externa 20202117000000055, con el Acuerdo No. 015 del 30 de agosto de 2022 “Por Medio Del Cual Se Aprueba El Manual Del Sistema De Administración Del Riesgo De Corrupción, Opacidad Y Fraude – SICOF”.</t>
    </r>
  </si>
  <si>
    <t xml:space="preserve"> La alta dirección impartió directrices en el comité de coordinación de control interno en donde se ajusto la politica, el Manual y el Procedimiento de la gestión del riesgo, estableciendo en cada uno de ellos los controles y además se realizó el seguimiento, conforme a lo establecido en el procedimiento,  para evitar la materialización del riesgo. Igualmente se realizó revisión de la plataforma estratégica,  y se presentará en el segundo semestre del año 2022, ante la junta directiva, propuestas de ajustes con el proposito de adecuar mejor la estructura del Plan como Hospital Universitario. </t>
  </si>
  <si>
    <t xml:space="preserve">El Asesor  de Control interno presentó  el plan anual de auditorias basado en riesgos, para que el Comité de coordinacion de control interno lo apruebe y la línea estratégica realizó el seguimiento de manera cuatrimestral al plan de acción de control interno.  </t>
  </si>
  <si>
    <r>
      <t xml:space="preserve">1. En el mes de enero de 2022 se ajustó el PETI, en este  se actualizó la infraestructura tecnológica, el cumplimiento de los proyectos de la vigencia 2021 y se establecen los proyectos a ejecutar en la vigencia 2022, para el primer semestre de 2022 se lleva un 20% de ejecucion. Al finalizar la vigencia se observó que  el indicador de cumplimiento de los proyectos del PETI programados para la vigencia 2022 fueron cumplidos en un 95%, cumpliendo con la meta establecida de la medición del indicador.
2. Con el apoyo del área de talento humano cada vez que ingresan nuevos funcionarios, independiente de la modalidad de vinculación,  se les entrega el acuerdo de confidencialidad para que lo lean y lo firmen en  donde se compromenten a dar un buen uso de la informacion, garantizando la confidencialidad de ella, este documento reposa en la hoja de vida del funcionario.                                                                                                                                                                                                          3. Igualmente se estableció que se cumplió con el Plan de Comunicación Estratégica en la vigencia 2022, aportando al mejoramiento de los ejes temáticos para el logro de las metas de la comunicación organizacional.                                                                                                                                                                                                                                                                                                                                                         4.  Al seguimiento de la politica de gestión documental  se verificó por control interno que esta fue socializada a la comunidad hospitalaria. se verifica que a la socialización asistieron </t>
    </r>
    <r>
      <rPr>
        <b/>
        <sz val="11"/>
        <color rgb="FF00B050"/>
        <rFont val="Arial Narrow"/>
        <family val="2"/>
      </rPr>
      <t xml:space="preserve"> </t>
    </r>
    <r>
      <rPr>
        <b/>
        <sz val="11"/>
        <color theme="1"/>
        <rFont val="Arial Narrow"/>
        <family val="2"/>
      </rPr>
      <t>152 funcionarios</t>
    </r>
  </si>
  <si>
    <t xml:space="preserve">Al seguimiento por Contro lnterno a los riesgos en la vigencia 2022, se estableció que se materializaron dos riesgos: uno pertenenciente al proceso de gestión logistica y al proceso de gestión de la información, estos riesgos fueron revisados y ajustados en sus controles para evitar una nueva materialización. El asesor de control interno realizó seguimiento a 111 riesgos, conforme a la politica, manual y al procedimiento gestión del riesgo en la vigencia 2022. </t>
  </si>
  <si>
    <t xml:space="preserve">En la vigencia 2022  el asesor de control interno realizó el seguimiento a los controles de los riesgos, evidenciando que se materializaron dos riesgos pertenencientes al  proceso de gestión logistica y de gestión de la información, en donde se procedió a revisar y ajustar los controles para evitar que nuevamente se materialicen. </t>
  </si>
  <si>
    <t xml:space="preserve">El asesor de Control interno realizó las  auditorías basadas en riesgos y realizó el seguimiento al plan anticorrupción el cual es publicado en la página web de la entidad y a los controles de los riesgos Sicof y Sarlaft, se estableció que estos riesgos no fueron materializados. </t>
  </si>
  <si>
    <t xml:space="preserve">Control interno realizó el seguimiento a la matríz de riesgos ajustada en la vigencia 2022, en donde se estableció la efectividad de los controles y verificó que se materializaron dos riesgos de los procesos gestión logistica y gestión de la información, estableciendo que  se ajustaron y que se incluyeron nuevos controles a estos riesgos. </t>
  </si>
  <si>
    <t xml:space="preserve">Control interno realizó seguimiento semestral a los riesgos en la vigencia 2022 y se  revisaron los controles de los 111 riesgos de la matríz, verificando su efectividad. </t>
  </si>
  <si>
    <t>El Asesor de control interno presentó el formulario furag en el primer semestre de 2022, en donde se obtuvo un percentil del 79.8% de cumplimiento y desarrollo del sistema de control interno en la entidad.</t>
  </si>
  <si>
    <t xml:space="preserve"> 
Control interno verificó al seguimiento que en el primer semestre del 2022, se da inicio a la ejecuciòn del contrato de soporte, mantenimiento y actualizaciòn del sistema de informaciòn HOSVITAL-HIS Y KACTUS, tambièn se da inicio a la ejecuciòn del contrato de mantenimiento de equipos informàticos, donde se contrato 2 mantenimientos para la vigencia 2022, verificando que en el mes de abril se ejecutò el mantenimiento del primer semestre. En el primer semestre se ejecuta el primer simulacro donde se evalùa la funcionalidad del equipo de respaldo de seguridad perimetral, obteniendo resultados exitosos ya que al simular el daño del equipo de seguridad perimetral principal, en menos de 5 minutos el equipo de respaldo se activò tomando todas las politicas y continuando con el funcionamiento en la institucion. Al finalizar la vigencia fiscal se dió cumplimiento a lo contratado al incio de la vigencia y en en el segundo semestre de 2022 se actualizó el sistema de información de HOSVITAL, dando cumplimiento con lo establecido en la normatividad del Ministerio de Salud. En este último semestre igualmente se actualizó el sistema KACTUS, en donde se incluye la actividad económica de la ARLen la planilla de pago de seguridad social y la otra actualización correspondió a la reforma tributaria en lo referente a la retención en la fuente por salarios. En los meses de octubre y noviembre se observó que se  realizó el segundo mantenimiento programado de los equipos informáticos.</t>
  </si>
  <si>
    <t xml:space="preserve">En desarrollo del MIPG,  el asesor de control interno verificó que en la vigencia 2022, la entidad viene trabajando en las politicas que establece el modelo en los diferentes procesos de la entidad y desarrollando cada una de las dimensiones, enfatizando  en agilizar, simplificar y flexibilizar la operación de la entidad para la generación de bienes y servicios, resolviendo efectivamente las necesidades del cliente.  Por ello trabaja de manera articulada con la tercera lìnea de defensa para la consecuciòn de los objetivos de los estàndares de calidad.
Al cierre de la vigencia se observa el seguimiento del cumplimiento de las politicas institucionales, asi como el seguimiento de los planes de mejoramiento. Se presentaron al comité de gerencia, gestión y desempeño y junta directiva los resultados de los indicadores institucionales y de prestacion de servicios. La entidad conserva su caracter de entidad acreditada en salud y certificada en Sistemas integrados de Gestion.  </t>
  </si>
  <si>
    <t xml:space="preserve">El asesor de control interno en el primer semestre de 2022, realizó el seguimiento a los controles de los riesgos que fueron ajustados, en cumplimiento de la Política, el Manual y el Procedimiento Gestión del Riesgo. Socializó en el comité de coordinación de control interno, la nueva matriz de riesgos, e informó que se identificaron nuevos controles y nuevos riesgos, como los del SICOF, en cumplimiento de las circulares 04-5 y la 05-5, emitidas por la Super intendencia de salud y  también informe a las lineas de defensa que los riesgos  fueron identificados de acuerdo a la Guía del DAFP versión 5. 
</t>
  </si>
  <si>
    <t xml:space="preserve">
El asesor de Control interno trabajó de manera articulada con el àrea de calidad para monitorear el cumplimiento de los planes de mejoramiento producto de las diferentes auditorìas tanto internas como externas. Al finalizar la vigencia 2022 se evidenció que la oficina de calidad tiene consolidado en el formato FOR-SIG-12 plan de mejoramiento institucional, los planes de acción de las diferentes fuentes de mejoramiento, siendo la principal el sistema único de acreditación, además de auditorías internas, auditoría externas ( EAPB, organismos de control y secretaría de salud), riesgos, indicadores y referenciación. El profesional de calidad presentó el estado de ejecución de estos planes al equipo de mejoramiento institucional.</t>
  </si>
  <si>
    <t xml:space="preserve">El asesor de Control interno realizó los seguimientos semestrales a la matríz de riesgos en el 2022 y verificó que los controles de los riesgos se estuvieran gestionando de manera regular para evitar su materialización, se incluyeron nuevos riesgos como los del SICOF, se ajustaron riesgos como los del servicio farmacéutico, gestión logística y gestión del ambiente fisico, para un total de 111 riesgos. </t>
  </si>
  <si>
    <t>El asesor de Control interno realizó dos seguimientos  en la vigencia 2022 a los riesgos institucionales.  Verificò que los controles identificados para cada uno de los riesgos  estuviesen siendo eficaces  y su indicador de avance.</t>
  </si>
  <si>
    <t>El asesor de control interno en su seguimiento verificó que en el primer semestre del 2022 se contrata el mantenimiento y soporte a la herramienta de inteligencia de negocio, donde se han venido implementando más tableros con la información capturada de HOSVITAL. Al finalizar la vigencia 2022 se verificó que se cuenta con 22 tableros de información de las áreas asitenciales y administrativas, permitiendo tener de forma fácil y accesible la información capturada por el sistema de información HOSVITAL-HIS, para la ayuda en la toma de decisiones gerenciales</t>
  </si>
  <si>
    <t>La entidad ha implementado a través de un proveedor, una herramienta de inteligencia de negocio que consta de tableros de control que permite tener un seguimiento en tiempo real, de la información capturada en el sistema de  HOSVITAL-HIS.  Además se ha implementado un sistema de gestión documental que permite tener una trazabilidad de la información recibida por la ventanilla única.</t>
  </si>
  <si>
    <r>
      <t xml:space="preserve">
Control interno en su seguimiento, verificó que desde el Estándar de Acreditación del Proceso de Atención al Cliente Asistencial  PACAS, se realizó revisión bibliográfica que estimó la suficiencia del talento humano para los servicios asistenciales.
No obstante, el equipo asistencial llegó a concluir que la planeación del talento humano en enfermería y la determinación del tiempo requerido para el cuidado con calidad,  deben basarse en las necesidades de los sujetos de cuidado en una forma objetiva, pertinente, cercana al contexto y a las condiciones que rodean el acto del cuidado. Al finalizar la vigencia 2022, la oficina de talento humano realizó el comparativo de la revisión bibliografica del estándar asistencial, respecto de la disponibilidad del talento humano asistencial y concluyó que la atención al paciente se realiza de manera integral y que se cuenta con el personal suficiente y necesario para la prestación del servicio.</t>
    </r>
    <r>
      <rPr>
        <b/>
        <sz val="11"/>
        <color rgb="FFFF0000"/>
        <rFont val="Arial Narrow"/>
        <family val="2"/>
      </rPr>
      <t xml:space="preserve"> </t>
    </r>
  </si>
  <si>
    <t>La línea Estratégica imparte instrucciones  a las líneas de defensa para que identifiquen en sus procesos la adecuada distribución de funciones en sus procesos.  Se presentó a la Junta Directiva para que aprueben la modificación del Manual de Funciones, relacionado con las normativas (empleo denominado Asesor (CID) y  Asesor (Docencia Servicio),.</t>
  </si>
  <si>
    <r>
      <t>La entidad cuenta con un formato: " registro de activos de informaciòn" donde se registra los activos de informaciòn, el esquema de publicación y el índice de informaciòn, clasificada y reservada, dando cumplimiento  al Decreto 103 de 2015.</t>
    </r>
    <r>
      <rPr>
        <b/>
        <sz val="11"/>
        <color theme="1"/>
        <rFont val="Arial Narrow"/>
        <family val="2"/>
      </rPr>
      <t xml:space="preserve"> </t>
    </r>
  </si>
  <si>
    <t xml:space="preserve">La entidad cuenta con un Software de información que permite  captar y procesar informacion clave para el área administrativa, financiera y asistencial, también se cuenta con el servicio de información y atención al usuario SIAU, que permite captar y procesar información, relacionada con peticiones, quejas, reclamos y solicitudes por parte de los usuarios. </t>
  </si>
  <si>
    <r>
      <t xml:space="preserve">Control interno verificó que al finalizar la vigencia 2022, los formatos no tuvieron ninguna modificación y serán actualizados en la vigencia 2023, esto fue evidenciado al incio de la vigencia en donde  el inventario de información relevante del hospital  se encuentra publicado en el Índice de Transparencia y Acceso a la Información Pública (ITA) de la Procuraduría General de la Nación  en donde se mide exclusivamente el grado de cumplimiento de las obligaciones de publicar o Transparentizar la información derivada de la Ley 1712 de 2014, Ley de Transparencia y Acceso a la Informacion Pública.  Esta se visualiza en la página del HDPUV en Transaparencia link. https://www.psiquiatricocali.gov.co/images/PDF/2021/04/ESQUEMA-DE-PUBLICACION-2020%20HDPUV.pdf      </t>
    </r>
    <r>
      <rPr>
        <b/>
        <sz val="11"/>
        <color rgb="FFC00000"/>
        <rFont val="Arial Narrow"/>
        <family val="2"/>
      </rPr>
      <t xml:space="preserve"> </t>
    </r>
  </si>
  <si>
    <r>
      <t xml:space="preserve">Se estableció por control interno que en el primer semestre de 2022 se publicó en la página de transparencia y se  evaluó  las manifestaciones ( PQRS )   El asesor de Control interno verificó las actas del cumplimiento de la apertura de buzones acorde al cronograma planeado para la presente vigencia, el cual cuenta con el acompañamiento de la asociación de usuarios, como ente verificador. </t>
    </r>
    <r>
      <rPr>
        <b/>
        <sz val="11"/>
        <color rgb="FFC00000"/>
        <rFont val="Arial Narrow"/>
        <family val="2"/>
      </rPr>
      <t xml:space="preserve"> </t>
    </r>
  </si>
  <si>
    <t xml:space="preserve">La entidad tiene implementado el plan estratégico de tecnologías de la información PETI, el manual de seguiridad de la información y el uso de los recursos informáticos, para las actividades de integridad, confidencialidad y disponibilidad de la información.    también se implementó la política de seguridad de la información y el uso de los recursos informáticos. </t>
  </si>
  <si>
    <t>El asesor de Control interno en su seguimiento estableció que  para  el primer semestre de 2022,  con el apoyo del área de talento humano cada vez que ingresan nuevos funcionarios se les entrega el acuerdo de confidencialidad para que lo lean y lo firmen, en  donde se compromenten a dar un buen uso de la información, garantizando la confidencialidad de ella, este documento reposa en la hoja de vida del funcionario. En la vigencia fiscal se realizó inducción y reinducción a todos los funcionarios donde se da a conocer la politica, el manual de seguridad y el acuerdo de confidencialidad.</t>
  </si>
  <si>
    <t>En la vigencia 2022 se actualizó el plan de comunicaciones instirucional, que plantea todas las estrategias de comunicación interna y externa del HDPUV. Igualmente se cuenta con diferentes canales de comunicación, tales como: Internos ( carteleras. pantallas institucionales, correo electrónico, grupos de whatpsapp, boletines internos y la intranet) Externos (  página web, redes sociales, facebook, Instagram, twiter, YouTube y revista institucional digital).</t>
  </si>
  <si>
    <t>La entidad cuenta con la politica integral de Gestion de las Tecnologías, La política de tratamiento y protección de datos personales, acuerdo de confidencialidad,  el plan estratégico de Tecnologías de la Información, el manual de seguiridad de la información y uso de los recursos informáticos y    Tambien cuenta con el procedimiento estadistica y gestion de la informacion (PRO-GIN-08).</t>
  </si>
  <si>
    <t xml:space="preserve">El asesor de Control interno realizó seguimiento a todas y cada una de las repuestas de las manifestaciones interpuestas en el primer semestre de 2022. Igualmente le realizó seguimiento al manejo de la confidencialidad  y a las buenas prácticas de los datos personales.  </t>
  </si>
  <si>
    <r>
      <rPr>
        <b/>
        <sz val="11"/>
        <color theme="1"/>
        <rFont val="Arial Narrow"/>
        <family val="2"/>
      </rPr>
      <t>En la vigencia 2022 se realizó seguimiento a la política de comunicaciones y acceso a la información pública, verificando que se cumple  con el desarrollo de los objetivos. Al finalizar la vigencia se evidenció que la politica de comunicaciones, está socializada de manera permanente en el intranet institucional,  la plataforma documental y la página web. De igual manera se evidenció que la adherencia se evaluó en la realización de la evaluación periodica del proceso en los meses de junio y diciembre, con un nivel de satisfacción</t>
    </r>
    <r>
      <rPr>
        <b/>
        <sz val="14"/>
        <color theme="1"/>
        <rFont val="Arial Narrow"/>
        <family val="2"/>
      </rPr>
      <t xml:space="preserve"> </t>
    </r>
    <r>
      <rPr>
        <b/>
        <sz val="11"/>
        <color theme="1"/>
        <rFont val="Arial Narrow"/>
        <family val="2"/>
      </rPr>
      <t>del 78.5 % y una efectividad del 75.5%</t>
    </r>
  </si>
  <si>
    <t>Control interno evidenció que  durante el primer semestre de la vigencia  2022, las redes sociales que tiene la entidad tuvieron un alcance de 14.000 personas aproximadamente, lo que demuestra con un indicador el fortalecimiento y crecimiento de las plataformas digitales, llegando cada día a más seguidores con contenido de interés. Además el HDPUV es un referente para otras instituciones de salud mental, quienes se han unido a las redes sociales y comparten las publicaciones como por ejemplo Instituciones gubernamentales de salud, nacionales e internacionales como el Ministerio de Salud. Al finalizar la vigencia se observó que la entidad se ha fortalecido en el alcance de sus publicaciones en redes sociales, logrando un alcance de más de 35.000 personas.  Alcance obtenido organicamente, es decir sin pauta publicitaria.  Lo que evidencia en interés e impacto de la información publicada para los usuaios digitales.</t>
  </si>
  <si>
    <t xml:space="preserve">La entidad cuenta con el programa de gestión documental, la politica de gestión documental y el plan estratégico de tecnologías de la información, ventanilla única,  así como con la política de transparencia y acceso a la información pública y la lucha contra la corrupción  y  también cuenta con el procedimiento estadistica y gestión de la información (PRO-GIN-08) </t>
  </si>
  <si>
    <t xml:space="preserve">Se evidenció por Control nterno que en la vigencia 2022, se actualizaron las Tablas de Retención Documental y fueron llevadas al Comité Departamental de archivo para su aprobación. Igualmente se evidenció que  se elaboraron las resoluciones del Pinar , y resoluciones de actualización de política de Gestión Documental  y del Programa de Gestión Documental- PGD.  Igualmente se evidenció que se desarrollaron los bjetivos trazados en la politica.  </t>
  </si>
  <si>
    <t>Se estblece por Control interno que para el segundo semestre de la vigencia 2022, se realizara por parte de la dirección, la revisión de la plataforma estratégica. Igualmente y en cumplimiento de los objetivos institucionales establecidos en el PDI institucional, la entidad se prepara para el seguimiento por parte del ICONTEC al plan de mejora de la acreditación obtenida .
En el segundo semestre de la vigencia se evidenció que se realizó la Revision por la Direccion, donde la alta dirección de la Gerencia realizó entre otras una nueva revisión de la Plataforma Estratégica, definiéndose continuar sin ajustes.
Se definira el ajuste a realizar en lo referente a visibilizar como una nueva estrategia "Docencia e Investigacion", contando con el acompañamiento del Miisterio de Salud y Proteccion Social con el proposito de realizar el ajuste necesario de la Plataforma estratégica y llevar este trámite ante la Junta Directiva de la Entidad.</t>
  </si>
  <si>
    <r>
      <t xml:space="preserve">Al seguimiento por control interno se evidenció que la  oficina de atención e información al usuario,  durante el primer y segundo semestre de 2022, dió  cumplimiento a  las metas  establecidas en cada uno de los indicadores.    Este informe se realizó de forma desagregada y es presentado mesualmente ante el Comité de Humanización. </t>
    </r>
    <r>
      <rPr>
        <b/>
        <sz val="11"/>
        <color rgb="FFC00000"/>
        <rFont val="Arial Narrow"/>
        <family val="2"/>
      </rPr>
      <t xml:space="preserve"> </t>
    </r>
  </si>
  <si>
    <t>El asesor de control interno verificó en su seguimiento que  la evaluación del proceso de mercadeo y comunicaciones arrojo como resultado en la  efectividad un 75.5% y una satisfacción del 78.5% en la vigencia 2022.</t>
  </si>
  <si>
    <t>El asesor de control interno presentó ante el comité en el transcurso de la vigencia 2022,  los avances al cumplimiento de su plan anual de auditorías que incluye:  seguimiento a comités, seguimiento a politicas seguimiento a PQRS, seguimiento a riesgos,  seguimiento a planes de mejoramiento, informes de  auditorías y la  presentación de informes a las diferentes entidades que lo requieren. El comité en pleno estableció las directrices a seguir por la oficina de control interno. El asesor de control interno cumplió con el paln anual de auditoría aprobado en la vigencia 2022.</t>
  </si>
  <si>
    <t xml:space="preserve">El asesor de  Control interno realizó el monitoreo a la segunda línea de defensa pra establecer cual ha sido el seguimiento realizado por los líderes de proceso de los controles identificados en  los riesgos y del desarrollo del sistema de control interno. Igualmente hizo seguimiento a la segunda línea de defensa relacionado con los informes de los avances de los planes operativos anuales y de los indicadores de gestión para establecer el cumplimiento de  las metas del plan estratégico trazadas en la vigencia 2022. </t>
  </si>
  <si>
    <t xml:space="preserve">Desde Control interno se  realizó el monitoreo y seguimiento a los planes de mejoramiento establecidos por las líneas de defensa, a fin de mejorar el SCI y se revisó el impacto que puedan tener para la consecución del logro de los objetivos, evidenciando un cumplimiento del 94.9% en las metas del PDI en la vigencia 2022. </t>
  </si>
  <si>
    <t>El  Control interno de la entidad realizó seguimiento a los planes de mejoramiento, conforme al FOR-SIG-12, en donde se consolidan los planes de mejoramiento  producto de las auditorías internas y externas, verificando que se  cumpliera con los planes.  Igualmente fueron presentados al comité para que  la línea estratégica impartiera directrices tendientes a la mejora continua del sistema de control interno en la vigencia 2022</t>
  </si>
  <si>
    <t>La entidad cuenta con las politicas establecidas por el MIPG y por aquellas que impactan la misión de la entidad. Estas politicas tienen su seguimiento en cada uno de los procesos para verificar el desarrollo y cumplimiento de sus objetivos y esta información es llevada al comité de coordinación de control interno para su análisis y directrices a seguir.</t>
  </si>
  <si>
    <t>La línea estratégica verifica que estos planes se esten cumpliendo y realiza el seguimiento en el comite de gerencia de manera quincenal. Igualmente la alta direcciòn  realizó comités de gerencia extraordinarios en donde se citaron a los líderes de proceso para que expusieran los avances y dificultades que se estuviesen presentando al momento de cumplir con los planes de mejoramiento producto de las autoevaluaciones.</t>
  </si>
  <si>
    <t>La tercera línea de defensa realizó asesoramiento a la primera y segunda línea de defensa para la toma de decisiones en las desviaciones encontradas.  Igualmente realizó seguimiento en la vigencia 2022 a los planes de mejoramiento producto de las deficiencias evidenciadas en el sistema de control interno y se tomaron las medidas atinentes a la mejora contínua</t>
  </si>
  <si>
    <r>
      <rPr>
        <b/>
        <sz val="11"/>
        <color theme="1"/>
        <rFont val="Arial Narrow"/>
        <family val="2"/>
      </rPr>
      <t>Al seguimiento por control interno se verificó que los proyectos y programas de los procesos institucionales tuvieron las metas claras para alcanzar los logros así como indicadores de avance para su medición.. 
Al finalizar la vigencia se evidenció que los procesos institucionales mantienen la cetificación del sistema integrado de gestión, es decir el sistema de gestión de calidad, ambiental y SST. Los diferentes procesos enviaron los indicadores de gestión de cada uno de sus procesos a la oficina de calidad, con la que se midió la eficacia del sistema integrado de gestión. Desde los programas institucionales se realizó la medición de la ejecución de los planes de trabajo de la vigencia 2022, igualmente se evaluó el cumplimiento de las políticas instiutucionales tales como: política SIG: 93%, política de prestación de servicios: 99%, política de Seguridad del paciente: 93%</t>
    </r>
    <r>
      <rPr>
        <b/>
        <sz val="14"/>
        <color theme="1"/>
        <rFont val="Arial Narrow"/>
        <family val="2"/>
      </rPr>
      <t xml:space="preserve"> </t>
    </r>
    <r>
      <rPr>
        <b/>
        <sz val="11"/>
        <color theme="1"/>
        <rFont val="Arial Narrow"/>
        <family val="2"/>
      </rPr>
      <t xml:space="preserve"> y política de humanización: 83%</t>
    </r>
  </si>
  <si>
    <t>Se verificó por el asesor de control interno que desde el proceso de Mercadeo y Comunicaciones, se realizó la divulgación del informe de las manifestaciones a través de la página web www.psiquiatricocali.gov.co. Igualmente se analizaron todas las manifestaciones presentadas y su oportuna respuesta. También se realizó seguimiento a las diferentes quejas que involucran funcionarios de la entidad y la toma de decisiones frente a la situación de queja cuando ésta es reiterativa con el mismo funcionario. Es de resaltar que en la vigencia 2022 se presentaron manifestaciones realacionadas con feclicitaciones del 74%</t>
  </si>
  <si>
    <t>DE JUNIO A DICIEMBRE 30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</si>
</sst>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yyyy;@"/>
    <numFmt numFmtId="165" formatCode="0.000"/>
    <numFmt numFmtId="166" formatCode="0.0000"/>
    <numFmt numFmtId="167" formatCode="0.00000"/>
    <numFmt numFmtId="168" formatCode="0.000000"/>
  </numFmts>
  <fonts count="77" x14ac:knownFonts="1">
    <font>
      <sz val="10"/>
      <color theme="1"/>
      <name val="Arial"/>
      <family val="2"/>
    </font>
    <font>
      <b/>
      <sz val="10"/>
      <color theme="1"/>
      <name val="Arial"/>
      <family val="2"/>
    </font>
    <font>
      <b/>
      <sz val="10"/>
      <color indexed="18"/>
      <name val="Arial"/>
      <family val="2"/>
    </font>
    <font>
      <u/>
      <sz val="10"/>
      <color theme="10"/>
      <name val="Arial"/>
      <family val="2"/>
    </font>
    <font>
      <sz val="10"/>
      <name val="Arial"/>
      <family val="2"/>
    </font>
    <font>
      <b/>
      <i/>
      <sz val="10"/>
      <name val="Arial"/>
      <family val="2"/>
    </font>
    <font>
      <b/>
      <sz val="12"/>
      <color theme="0"/>
      <name val="Arial"/>
      <family val="2"/>
    </font>
    <font>
      <b/>
      <sz val="12"/>
      <name val="Arial"/>
      <family val="2"/>
    </font>
    <font>
      <sz val="10"/>
      <color theme="1"/>
      <name val="Calibri"/>
      <family val="2"/>
      <scheme val="minor"/>
    </font>
    <font>
      <b/>
      <i/>
      <sz val="10"/>
      <color theme="1"/>
      <name val="Arial"/>
      <family val="2"/>
    </font>
    <font>
      <sz val="12"/>
      <name val="Times New Roman"/>
      <family val="1"/>
    </font>
    <font>
      <sz val="10"/>
      <name val="Arial Narrow"/>
      <family val="2"/>
    </font>
    <font>
      <b/>
      <sz val="14"/>
      <name val="Arial Narrow"/>
      <family val="2"/>
    </font>
    <font>
      <b/>
      <u/>
      <sz val="11"/>
      <name val="Arial Narrow"/>
      <family val="2"/>
    </font>
    <font>
      <b/>
      <sz val="10"/>
      <name val="Arial Narrow"/>
      <family val="2"/>
    </font>
    <font>
      <b/>
      <sz val="11"/>
      <name val="Arial Narrow"/>
      <family val="2"/>
    </font>
    <font>
      <b/>
      <sz val="9"/>
      <name val="Arial Narrow"/>
      <family val="2"/>
    </font>
    <font>
      <b/>
      <i/>
      <u/>
      <sz val="9"/>
      <name val="Arial Narrow"/>
      <family val="2"/>
    </font>
    <font>
      <sz val="9"/>
      <name val="Arial Narrow"/>
      <family val="2"/>
    </font>
    <font>
      <sz val="11"/>
      <name val="Arial Narrow"/>
      <family val="2"/>
    </font>
    <font>
      <sz val="12"/>
      <color theme="1" tint="0.34998626667073579"/>
      <name val="Arial Narrow"/>
      <family val="2"/>
    </font>
    <font>
      <sz val="11"/>
      <color theme="1"/>
      <name val="Arial Narrow"/>
      <family val="2"/>
    </font>
    <font>
      <b/>
      <sz val="11"/>
      <color theme="1"/>
      <name val="Arial Narrow"/>
      <family val="2"/>
    </font>
    <font>
      <u/>
      <sz val="11"/>
      <color theme="10"/>
      <name val="Arial Narrow"/>
      <family val="2"/>
    </font>
    <font>
      <b/>
      <sz val="11"/>
      <color theme="0"/>
      <name val="Arial Narrow"/>
      <family val="2"/>
    </font>
    <font>
      <sz val="11"/>
      <color theme="0"/>
      <name val="Arial Narrow"/>
      <family val="2"/>
    </font>
    <font>
      <b/>
      <u/>
      <sz val="11"/>
      <color theme="0"/>
      <name val="Arial Narrow"/>
      <family val="2"/>
    </font>
    <font>
      <i/>
      <sz val="11"/>
      <color theme="0"/>
      <name val="Arial Narrow"/>
      <family val="2"/>
    </font>
    <font>
      <b/>
      <sz val="11"/>
      <color theme="1" tint="0.249977111117893"/>
      <name val="Arial Narrow"/>
      <family val="2"/>
    </font>
    <font>
      <b/>
      <sz val="10"/>
      <color theme="1"/>
      <name val="Arial Narrow"/>
      <family val="2"/>
    </font>
    <font>
      <sz val="10"/>
      <color theme="1"/>
      <name val="Arial Narrow"/>
      <family val="2"/>
    </font>
    <font>
      <sz val="10"/>
      <color rgb="FFFF0000"/>
      <name val="Arial"/>
      <family val="2"/>
    </font>
    <font>
      <sz val="10"/>
      <color rgb="FFFF0000"/>
      <name val="Arial Narrow"/>
      <family val="2"/>
    </font>
    <font>
      <b/>
      <sz val="10"/>
      <color rgb="FFFF0000"/>
      <name val="Arial"/>
      <family val="2"/>
    </font>
    <font>
      <b/>
      <sz val="12"/>
      <color rgb="FFFF0000"/>
      <name val="Arial"/>
      <family val="2"/>
    </font>
    <font>
      <b/>
      <sz val="18"/>
      <color theme="0"/>
      <name val="Arial"/>
      <family val="2"/>
    </font>
    <font>
      <sz val="20"/>
      <color rgb="FFFF0000"/>
      <name val="Arial"/>
      <family val="2"/>
    </font>
    <font>
      <b/>
      <sz val="16"/>
      <color theme="1"/>
      <name val="Arial"/>
      <family val="2"/>
    </font>
    <font>
      <b/>
      <sz val="12"/>
      <name val="Arial Narrow"/>
      <family val="2"/>
    </font>
    <font>
      <b/>
      <sz val="16"/>
      <name val="Arial Narrow"/>
      <family val="2"/>
    </font>
    <font>
      <b/>
      <sz val="20"/>
      <color theme="0"/>
      <name val="Arial Narrow"/>
      <family val="2"/>
    </font>
    <font>
      <b/>
      <sz val="14"/>
      <color theme="0"/>
      <name val="Arial Narrow"/>
      <family val="2"/>
    </font>
    <font>
      <b/>
      <sz val="20"/>
      <color theme="0"/>
      <name val="Arial"/>
      <family val="2"/>
    </font>
    <font>
      <b/>
      <u/>
      <sz val="12"/>
      <color theme="0"/>
      <name val="Arial"/>
      <family val="2"/>
    </font>
    <font>
      <sz val="18"/>
      <color theme="1"/>
      <name val="Arial"/>
      <family val="2"/>
    </font>
    <font>
      <sz val="11"/>
      <color rgb="FFFF0000"/>
      <name val="Arial Narrow"/>
      <family val="2"/>
    </font>
    <font>
      <b/>
      <sz val="11"/>
      <color rgb="FFFF0000"/>
      <name val="Arial Narrow"/>
      <family val="2"/>
    </font>
    <font>
      <sz val="25"/>
      <color theme="1"/>
      <name val="Arial"/>
      <family val="2"/>
    </font>
    <font>
      <i/>
      <sz val="11"/>
      <color theme="1"/>
      <name val="Arial Narrow"/>
      <family val="2"/>
    </font>
    <font>
      <b/>
      <sz val="16"/>
      <color rgb="FFFF0000"/>
      <name val="Arial Narrow"/>
      <family val="2"/>
    </font>
    <font>
      <b/>
      <sz val="18"/>
      <color rgb="FFFF0000"/>
      <name val="Arial Narrow"/>
      <family val="2"/>
    </font>
    <font>
      <b/>
      <sz val="20"/>
      <color rgb="FFFF0000"/>
      <name val="Arial Narrow"/>
      <family val="2"/>
    </font>
    <font>
      <b/>
      <sz val="12"/>
      <color theme="1"/>
      <name val="Arial Narrow"/>
      <family val="2"/>
    </font>
    <font>
      <sz val="12"/>
      <color theme="1"/>
      <name val="Arial Narrow"/>
      <family val="2"/>
    </font>
    <font>
      <sz val="12"/>
      <name val="Arial Narrow"/>
      <family val="2"/>
    </font>
    <font>
      <u/>
      <sz val="11"/>
      <color theme="1"/>
      <name val="Arial Narrow"/>
      <family val="2"/>
    </font>
    <font>
      <sz val="18"/>
      <color theme="1"/>
      <name val="Arial Narrow"/>
      <family val="2"/>
    </font>
    <font>
      <sz val="22"/>
      <color theme="1"/>
      <name val="Arial Narrow"/>
      <family val="2"/>
    </font>
    <font>
      <sz val="12"/>
      <color rgb="FF00B0F0"/>
      <name val="Arial Narrow"/>
      <family val="2"/>
    </font>
    <font>
      <u/>
      <sz val="12"/>
      <color theme="1"/>
      <name val="Arial Narrow"/>
      <family val="2"/>
    </font>
    <font>
      <b/>
      <u/>
      <sz val="11"/>
      <color theme="1"/>
      <name val="Arial Narrow"/>
      <family val="2"/>
    </font>
    <font>
      <b/>
      <sz val="20"/>
      <color theme="1"/>
      <name val="Arial Narrow"/>
      <family val="2"/>
    </font>
    <font>
      <sz val="11"/>
      <color rgb="FFC00000"/>
      <name val="Arial Narrow"/>
      <family val="2"/>
    </font>
    <font>
      <b/>
      <sz val="16"/>
      <color theme="1"/>
      <name val="Arial Narrow"/>
      <family val="2"/>
    </font>
    <font>
      <sz val="11"/>
      <color rgb="FF00B050"/>
      <name val="Arial Narrow"/>
      <family val="2"/>
    </font>
    <font>
      <b/>
      <sz val="14"/>
      <color theme="1"/>
      <name val="Arial Narrow"/>
      <family val="2"/>
    </font>
    <font>
      <sz val="16"/>
      <color theme="1"/>
      <name val="Arial Narrow"/>
      <family val="2"/>
    </font>
    <font>
      <sz val="14"/>
      <color theme="1"/>
      <name val="Arial Narrow"/>
      <family val="2"/>
    </font>
    <font>
      <b/>
      <sz val="11"/>
      <color rgb="FF00B050"/>
      <name val="Arial Narrow"/>
      <family val="2"/>
    </font>
    <font>
      <b/>
      <sz val="18"/>
      <color theme="1"/>
      <name val="Arial Narrow"/>
      <family val="2"/>
    </font>
    <font>
      <sz val="18"/>
      <color theme="0"/>
      <name val="Arial Narrow"/>
      <family val="2"/>
    </font>
    <font>
      <sz val="20"/>
      <color theme="1"/>
      <name val="Arial Narrow"/>
      <family val="2"/>
    </font>
    <font>
      <sz val="14"/>
      <name val="Arial Narrow"/>
      <family val="2"/>
    </font>
    <font>
      <b/>
      <sz val="11"/>
      <color theme="1"/>
      <name val="Arial"/>
      <family val="2"/>
    </font>
    <font>
      <b/>
      <sz val="16"/>
      <color rgb="FF00B050"/>
      <name val="Arial Narrow"/>
      <family val="2"/>
    </font>
    <font>
      <b/>
      <sz val="11"/>
      <color rgb="FFC00000"/>
      <name val="Arial Narrow"/>
      <family val="2"/>
    </font>
    <font>
      <b/>
      <sz val="22"/>
      <color theme="1"/>
      <name val="Arial Narrow"/>
      <family val="2"/>
    </font>
  </fonts>
  <fills count="19">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indexed="51"/>
        <bgColor indexed="64"/>
      </patternFill>
    </fill>
    <fill>
      <patternFill patternType="solid">
        <fgColor rgb="FF83A343"/>
        <bgColor indexed="64"/>
      </patternFill>
    </fill>
    <fill>
      <patternFill patternType="solid">
        <fgColor rgb="FFFFCC00"/>
        <bgColor indexed="64"/>
      </patternFill>
    </fill>
    <fill>
      <patternFill patternType="solid">
        <fgColor theme="7" tint="-0.249977111117893"/>
        <bgColor indexed="64"/>
      </patternFill>
    </fill>
    <fill>
      <patternFill patternType="solid">
        <fgColor rgb="FF2E3917"/>
        <bgColor indexed="64"/>
      </patternFill>
    </fill>
    <fill>
      <patternFill patternType="lightTrellis">
        <fgColor theme="0" tint="-0.14996795556505021"/>
        <bgColor theme="0"/>
      </patternFill>
    </fill>
    <fill>
      <patternFill patternType="solid">
        <fgColor theme="4" tint="0.79998168889431442"/>
        <bgColor indexed="64"/>
      </patternFill>
    </fill>
    <fill>
      <patternFill patternType="solid">
        <fgColor theme="6" tint="-0.499984740745262"/>
        <bgColor indexed="64"/>
      </patternFill>
    </fill>
    <fill>
      <patternFill patternType="solid">
        <fgColor theme="9" tint="0.39997558519241921"/>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theme="4" tint="-0.249977111117893"/>
        <bgColor indexed="64"/>
      </patternFill>
    </fill>
    <fill>
      <patternFill patternType="solid">
        <fgColor theme="0" tint="-0.14999847407452621"/>
        <bgColor indexed="64"/>
      </patternFill>
    </fill>
  </fills>
  <borders count="1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theme="0"/>
      </left>
      <right style="thin">
        <color theme="0"/>
      </right>
      <top style="thin">
        <color theme="0"/>
      </top>
      <bottom style="thin">
        <color theme="0"/>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auto="1"/>
      </top>
      <bottom/>
      <diagonal/>
    </border>
    <border>
      <left style="hair">
        <color auto="1"/>
      </left>
      <right/>
      <top style="hair">
        <color auto="1"/>
      </top>
      <bottom style="hair">
        <color auto="1"/>
      </bottom>
      <diagonal/>
    </border>
    <border>
      <left style="double">
        <color indexed="64"/>
      </left>
      <right/>
      <top style="double">
        <color indexed="64"/>
      </top>
      <bottom/>
      <diagonal/>
    </border>
    <border>
      <left/>
      <right style="thin">
        <color theme="0"/>
      </right>
      <top style="double">
        <color indexed="64"/>
      </top>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double">
        <color indexed="64"/>
      </right>
      <top style="hair">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style="hair">
        <color rgb="FF81829A"/>
      </left>
      <right style="hair">
        <color rgb="FF81829A"/>
      </right>
      <top style="hair">
        <color rgb="FF81829A"/>
      </top>
      <bottom style="hair">
        <color rgb="FF81829A"/>
      </bottom>
      <diagonal/>
    </border>
    <border>
      <left style="thin">
        <color rgb="FF81829A"/>
      </left>
      <right style="thin">
        <color rgb="FF81829A"/>
      </right>
      <top style="thin">
        <color rgb="FF81829A"/>
      </top>
      <bottom style="thin">
        <color rgb="FF81829A"/>
      </bottom>
      <diagonal/>
    </border>
    <border>
      <left style="hair">
        <color rgb="FF81829A"/>
      </left>
      <right/>
      <top style="hair">
        <color rgb="FF81829A"/>
      </top>
      <bottom style="thin">
        <color rgb="FF81829A"/>
      </bottom>
      <diagonal/>
    </border>
    <border>
      <left/>
      <right style="hair">
        <color rgb="FF81829A"/>
      </right>
      <top style="hair">
        <color rgb="FF81829A"/>
      </top>
      <bottom style="hair">
        <color rgb="FF81829A"/>
      </bottom>
      <diagonal/>
    </border>
    <border>
      <left/>
      <right style="hair">
        <color rgb="FF81829A"/>
      </right>
      <top style="hair">
        <color rgb="FF81829A"/>
      </top>
      <bottom style="thin">
        <color rgb="FF81829A"/>
      </bottom>
      <diagonal/>
    </border>
    <border>
      <left style="thin">
        <color rgb="FF81829A"/>
      </left>
      <right/>
      <top style="hair">
        <color rgb="FF81829A"/>
      </top>
      <bottom style="hair">
        <color rgb="FF81829A"/>
      </bottom>
      <diagonal/>
    </border>
    <border>
      <left style="thin">
        <color rgb="FF81829A"/>
      </left>
      <right/>
      <top style="hair">
        <color rgb="FF81829A"/>
      </top>
      <bottom style="thin">
        <color rgb="FF81829A"/>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double">
        <color indexed="64"/>
      </left>
      <right style="hair">
        <color indexed="64"/>
      </right>
      <top style="hair">
        <color indexed="64"/>
      </top>
      <bottom/>
      <diagonal/>
    </border>
    <border>
      <left style="double">
        <color indexed="64"/>
      </left>
      <right style="hair">
        <color indexed="64"/>
      </right>
      <top/>
      <bottom/>
      <diagonal/>
    </border>
    <border>
      <left style="thin">
        <color indexed="64"/>
      </left>
      <right style="thin">
        <color indexed="64"/>
      </right>
      <top style="medium">
        <color indexed="64"/>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medium">
        <color indexed="64"/>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theme="0"/>
      </left>
      <right style="thin">
        <color theme="0"/>
      </right>
      <top/>
      <bottom style="thin">
        <color theme="0"/>
      </bottom>
      <diagonal/>
    </border>
    <border>
      <left/>
      <right style="thin">
        <color indexed="64"/>
      </right>
      <top style="thin">
        <color indexed="64"/>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ashed">
        <color indexed="64"/>
      </top>
      <bottom/>
      <diagonal/>
    </border>
    <border>
      <left style="hair">
        <color indexed="64"/>
      </left>
      <right style="thin">
        <color indexed="64"/>
      </right>
      <top/>
      <bottom/>
      <diagonal/>
    </border>
    <border>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medium">
        <color indexed="64"/>
      </top>
      <bottom/>
      <diagonal/>
    </border>
    <border>
      <left style="hair">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rgb="FF81829A"/>
      </top>
      <bottom style="thin">
        <color rgb="FF81829A"/>
      </bottom>
      <diagonal/>
    </border>
    <border>
      <left/>
      <right style="thin">
        <color rgb="FF81829A"/>
      </right>
      <top style="hair">
        <color rgb="FF81829A"/>
      </top>
      <bottom style="thin">
        <color rgb="FF81829A"/>
      </bottom>
      <diagonal/>
    </border>
    <border>
      <left/>
      <right/>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hair">
        <color indexed="64"/>
      </left>
      <right style="hair">
        <color indexed="64"/>
      </right>
      <top style="thin">
        <color indexed="64"/>
      </top>
      <bottom/>
      <diagonal/>
    </border>
    <border>
      <left style="medium">
        <color indexed="64"/>
      </left>
      <right style="hair">
        <color indexed="64"/>
      </right>
      <top style="thin">
        <color indexed="64"/>
      </top>
      <bottom/>
      <diagonal/>
    </border>
    <border>
      <left style="medium">
        <color indexed="64"/>
      </left>
      <right style="medium">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s>
  <cellStyleXfs count="6">
    <xf numFmtId="0" fontId="0" fillId="0" borderId="0"/>
    <xf numFmtId="0" fontId="2" fillId="4" borderId="0"/>
    <xf numFmtId="0" fontId="3" fillId="0" borderId="0" applyNumberFormat="0" applyFill="0" applyBorder="0" applyAlignment="0" applyProtection="0">
      <alignment vertical="top"/>
      <protection locked="0"/>
    </xf>
    <xf numFmtId="0" fontId="8" fillId="0" borderId="0"/>
    <xf numFmtId="0" fontId="4" fillId="0" borderId="0"/>
    <xf numFmtId="0" fontId="10" fillId="0" borderId="0"/>
  </cellStyleXfs>
  <cellXfs count="771">
    <xf numFmtId="0" fontId="0" fillId="0" borderId="0" xfId="0"/>
    <xf numFmtId="0" fontId="6" fillId="0" borderId="0" xfId="0" applyFont="1" applyAlignment="1">
      <alignment vertical="center"/>
    </xf>
    <xf numFmtId="0" fontId="7" fillId="0" borderId="0" xfId="0" applyFont="1" applyAlignment="1">
      <alignment horizontal="center" vertical="center" wrapText="1"/>
    </xf>
    <xf numFmtId="0" fontId="0" fillId="0" borderId="0" xfId="0" applyAlignment="1">
      <alignment horizontal="center"/>
    </xf>
    <xf numFmtId="0" fontId="0" fillId="0" borderId="0" xfId="0" applyAlignment="1">
      <alignment horizontal="left"/>
    </xf>
    <xf numFmtId="0" fontId="11" fillId="0" borderId="0" xfId="4" applyFont="1"/>
    <xf numFmtId="0" fontId="11" fillId="0" borderId="30" xfId="4" applyFont="1" applyBorder="1"/>
    <xf numFmtId="0" fontId="14" fillId="0" borderId="0" xfId="4" applyFont="1" applyAlignment="1">
      <alignment horizontal="left" vertical="center" wrapText="1"/>
    </xf>
    <xf numFmtId="0" fontId="11" fillId="0" borderId="0" xfId="4" applyFont="1" applyAlignment="1">
      <alignment horizontal="left" vertical="center" wrapText="1"/>
    </xf>
    <xf numFmtId="0" fontId="11" fillId="0" borderId="0" xfId="4" quotePrefix="1" applyFont="1" applyAlignment="1">
      <alignment horizontal="left" vertical="center" wrapText="1"/>
    </xf>
    <xf numFmtId="0" fontId="16" fillId="0" borderId="0" xfId="0" applyFont="1" applyAlignment="1">
      <alignment horizontal="left" vertical="center" wrapText="1"/>
    </xf>
    <xf numFmtId="0" fontId="18" fillId="0" borderId="0" xfId="0" applyFont="1" applyAlignment="1">
      <alignment horizontal="left" vertical="top" wrapText="1"/>
    </xf>
    <xf numFmtId="0" fontId="16" fillId="0" borderId="0" xfId="5" applyFont="1" applyAlignment="1">
      <alignment horizontal="left" vertical="top" wrapText="1" readingOrder="1"/>
    </xf>
    <xf numFmtId="0" fontId="21" fillId="2" borderId="0" xfId="0" applyFont="1" applyFill="1"/>
    <xf numFmtId="1" fontId="21" fillId="2" borderId="0" xfId="0" applyNumberFormat="1" applyFont="1" applyFill="1" applyAlignment="1">
      <alignment horizontal="center" vertical="center"/>
    </xf>
    <xf numFmtId="0" fontId="21" fillId="2" borderId="0" xfId="0" applyFont="1" applyFill="1" applyAlignment="1">
      <alignment horizontal="justify" vertical="center" wrapText="1"/>
    </xf>
    <xf numFmtId="0" fontId="16" fillId="2" borderId="12" xfId="0" applyFont="1" applyFill="1" applyBorder="1" applyAlignment="1">
      <alignment vertical="center"/>
    </xf>
    <xf numFmtId="0" fontId="23" fillId="2" borderId="0" xfId="2" applyFont="1" applyFill="1" applyAlignment="1" applyProtection="1">
      <alignment horizontal="center" vertical="center"/>
    </xf>
    <xf numFmtId="0" fontId="24" fillId="2" borderId="0" xfId="0" applyFont="1" applyFill="1" applyAlignment="1">
      <alignment horizontal="center" vertical="center"/>
    </xf>
    <xf numFmtId="0" fontId="24" fillId="0" borderId="0" xfId="0" applyFont="1" applyAlignment="1" applyProtection="1">
      <alignment vertical="center" wrapText="1"/>
      <protection locked="0"/>
    </xf>
    <xf numFmtId="0" fontId="21" fillId="0" borderId="0" xfId="0" applyFont="1"/>
    <xf numFmtId="0" fontId="21" fillId="0" borderId="10" xfId="0" applyFont="1" applyBorder="1" applyAlignment="1">
      <alignment horizontal="left" vertical="center" wrapText="1"/>
    </xf>
    <xf numFmtId="0" fontId="21" fillId="0" borderId="27" xfId="0" applyFont="1" applyBorder="1" applyAlignment="1">
      <alignment horizontal="left" vertical="center" wrapText="1"/>
    </xf>
    <xf numFmtId="0" fontId="21" fillId="0" borderId="13" xfId="0" applyFont="1" applyBorder="1" applyAlignment="1">
      <alignment horizontal="left" vertical="center" wrapText="1"/>
    </xf>
    <xf numFmtId="0" fontId="21" fillId="0" borderId="0" xfId="0" applyFont="1" applyAlignment="1">
      <alignment vertical="center"/>
    </xf>
    <xf numFmtId="0" fontId="28" fillId="12" borderId="28" xfId="0" applyFont="1" applyFill="1" applyBorder="1" applyAlignment="1">
      <alignment horizontal="center" vertical="center" wrapText="1"/>
    </xf>
    <xf numFmtId="0" fontId="28" fillId="12" borderId="29" xfId="0" applyFont="1" applyFill="1" applyBorder="1" applyAlignment="1">
      <alignment horizontal="center" vertical="center" wrapText="1"/>
    </xf>
    <xf numFmtId="0" fontId="0" fillId="2" borderId="52" xfId="0" applyFill="1" applyBorder="1"/>
    <xf numFmtId="0" fontId="0" fillId="2" borderId="53" xfId="0" applyFill="1" applyBorder="1"/>
    <xf numFmtId="0" fontId="0" fillId="2" borderId="54" xfId="0" applyFill="1" applyBorder="1"/>
    <xf numFmtId="0" fontId="0" fillId="2" borderId="55" xfId="0" applyFill="1" applyBorder="1"/>
    <xf numFmtId="0" fontId="0" fillId="2" borderId="0" xfId="0" applyFill="1"/>
    <xf numFmtId="0" fontId="0" fillId="2" borderId="56" xfId="0" applyFill="1" applyBorder="1"/>
    <xf numFmtId="0" fontId="7" fillId="2" borderId="30" xfId="0" applyFont="1" applyFill="1" applyBorder="1" applyAlignment="1">
      <alignment horizontal="center" vertical="center"/>
    </xf>
    <xf numFmtId="0" fontId="7" fillId="2" borderId="56" xfId="0" applyFont="1" applyFill="1" applyBorder="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7" fillId="2" borderId="0" xfId="0" applyFont="1" applyFill="1" applyAlignment="1">
      <alignment horizontal="center" vertical="center"/>
    </xf>
    <xf numFmtId="0" fontId="7" fillId="2" borderId="0" xfId="0" applyFont="1" applyFill="1" applyAlignment="1">
      <alignment horizontal="left" vertical="center"/>
    </xf>
    <xf numFmtId="0" fontId="5" fillId="2" borderId="0" xfId="0" applyFont="1" applyFill="1" applyAlignment="1">
      <alignment vertical="center"/>
    </xf>
    <xf numFmtId="0" fontId="9" fillId="2" borderId="0" xfId="0" applyFont="1" applyFill="1"/>
    <xf numFmtId="0" fontId="0" fillId="2" borderId="57" xfId="0" applyFill="1" applyBorder="1"/>
    <xf numFmtId="0" fontId="0" fillId="2" borderId="58" xfId="0" applyFill="1" applyBorder="1"/>
    <xf numFmtId="0" fontId="0" fillId="2" borderId="59" xfId="0" applyFill="1" applyBorder="1"/>
    <xf numFmtId="0" fontId="1" fillId="2" borderId="0" xfId="0" applyFont="1" applyFill="1" applyAlignment="1">
      <alignment wrapText="1"/>
    </xf>
    <xf numFmtId="0" fontId="18" fillId="2" borderId="12" xfId="0" applyFont="1" applyFill="1" applyBorder="1" applyAlignment="1">
      <alignment vertical="center" wrapText="1"/>
    </xf>
    <xf numFmtId="0" fontId="25" fillId="2" borderId="0" xfId="0" applyFont="1" applyFill="1"/>
    <xf numFmtId="0" fontId="0" fillId="0" borderId="1" xfId="0" applyBorder="1"/>
    <xf numFmtId="0" fontId="7" fillId="0" borderId="70" xfId="0" applyFont="1" applyBorder="1" applyAlignment="1">
      <alignment vertical="center"/>
    </xf>
    <xf numFmtId="0" fontId="0" fillId="0" borderId="70" xfId="0" applyBorder="1"/>
    <xf numFmtId="9" fontId="7" fillId="0" borderId="0" xfId="0" applyNumberFormat="1" applyFont="1" applyAlignment="1">
      <alignment vertical="center"/>
    </xf>
    <xf numFmtId="0" fontId="34" fillId="2" borderId="0" xfId="0" applyFont="1" applyFill="1" applyAlignment="1">
      <alignment horizontal="center" vertical="center" wrapText="1"/>
    </xf>
    <xf numFmtId="0" fontId="25" fillId="2" borderId="0" xfId="0" applyFont="1" applyFill="1" applyAlignment="1">
      <alignment vertical="center"/>
    </xf>
    <xf numFmtId="0" fontId="21" fillId="2" borderId="0" xfId="0" applyFont="1" applyFill="1" applyAlignment="1">
      <alignment vertical="center"/>
    </xf>
    <xf numFmtId="0" fontId="34" fillId="2" borderId="0" xfId="0" applyFont="1" applyFill="1"/>
    <xf numFmtId="0" fontId="33" fillId="2" borderId="0" xfId="0" applyFont="1" applyFill="1" applyAlignment="1">
      <alignment wrapText="1"/>
    </xf>
    <xf numFmtId="49" fontId="0" fillId="2" borderId="0" xfId="0" applyNumberFormat="1" applyFill="1" applyAlignment="1">
      <alignment horizontal="left" vertical="top" wrapText="1"/>
    </xf>
    <xf numFmtId="0" fontId="7" fillId="0" borderId="0" xfId="0" applyFont="1" applyAlignment="1">
      <alignment horizontal="left" vertical="center"/>
    </xf>
    <xf numFmtId="0" fontId="7" fillId="0" borderId="0" xfId="0" applyFont="1" applyAlignment="1">
      <alignment vertical="center"/>
    </xf>
    <xf numFmtId="0" fontId="0" fillId="0" borderId="77" xfId="0" applyBorder="1"/>
    <xf numFmtId="0" fontId="0" fillId="0" borderId="98" xfId="0" applyBorder="1"/>
    <xf numFmtId="0" fontId="6" fillId="17" borderId="46" xfId="0" applyFont="1" applyFill="1" applyBorder="1" applyAlignment="1">
      <alignment horizontal="center" vertical="center" wrapText="1"/>
    </xf>
    <xf numFmtId="0" fontId="0" fillId="0" borderId="1" xfId="0" applyBorder="1" applyAlignment="1">
      <alignment horizontal="left"/>
    </xf>
    <xf numFmtId="0" fontId="36" fillId="2" borderId="0" xfId="0" applyFont="1" applyFill="1" applyAlignment="1">
      <alignment horizontal="center" vertical="center"/>
    </xf>
    <xf numFmtId="0" fontId="35" fillId="2" borderId="0" xfId="0" applyFont="1" applyFill="1" applyAlignment="1">
      <alignment horizontal="center" vertical="center"/>
    </xf>
    <xf numFmtId="0" fontId="11" fillId="0" borderId="0" xfId="4" applyFont="1" applyAlignment="1">
      <alignment vertical="top" wrapText="1"/>
    </xf>
    <xf numFmtId="0" fontId="11" fillId="0" borderId="108" xfId="4" applyFont="1" applyBorder="1"/>
    <xf numFmtId="0" fontId="11" fillId="0" borderId="109" xfId="4" applyFont="1" applyBorder="1"/>
    <xf numFmtId="0" fontId="11" fillId="0" borderId="110" xfId="4" applyFont="1" applyBorder="1"/>
    <xf numFmtId="0" fontId="11" fillId="0" borderId="111" xfId="4" applyFont="1" applyBorder="1"/>
    <xf numFmtId="0" fontId="11" fillId="0" borderId="108" xfId="4" applyFont="1" applyBorder="1" applyAlignment="1">
      <alignment vertical="top" wrapText="1"/>
    </xf>
    <xf numFmtId="0" fontId="11" fillId="0" borderId="109" xfId="4" applyFont="1" applyBorder="1" applyAlignment="1">
      <alignment vertical="top" wrapText="1"/>
    </xf>
    <xf numFmtId="0" fontId="11" fillId="0" borderId="112" xfId="4" applyFont="1" applyBorder="1"/>
    <xf numFmtId="0" fontId="11" fillId="0" borderId="113" xfId="4" applyFont="1" applyBorder="1"/>
    <xf numFmtId="0" fontId="11" fillId="0" borderId="114" xfId="4" applyFont="1" applyBorder="1"/>
    <xf numFmtId="0" fontId="24" fillId="3" borderId="0" xfId="0" applyFont="1" applyFill="1" applyAlignment="1">
      <alignment horizontal="center" vertical="center" wrapText="1"/>
    </xf>
    <xf numFmtId="2" fontId="25" fillId="2" borderId="0" xfId="0" applyNumberFormat="1" applyFont="1" applyFill="1"/>
    <xf numFmtId="0" fontId="25" fillId="0" borderId="0" xfId="0" applyFont="1"/>
    <xf numFmtId="2" fontId="25" fillId="0" borderId="0" xfId="0" applyNumberFormat="1" applyFont="1"/>
    <xf numFmtId="167" fontId="25" fillId="0" borderId="0" xfId="0" applyNumberFormat="1" applyFont="1"/>
    <xf numFmtId="0" fontId="19" fillId="0" borderId="13" xfId="0" applyFont="1" applyBorder="1" applyAlignment="1">
      <alignment horizontal="left" vertical="center" wrapText="1"/>
    </xf>
    <xf numFmtId="0" fontId="22" fillId="0" borderId="8" xfId="0" applyFont="1" applyBorder="1" applyAlignment="1">
      <alignment horizontal="center" vertical="center" wrapText="1"/>
    </xf>
    <xf numFmtId="0" fontId="15" fillId="0" borderId="26" xfId="0" applyFont="1" applyBorder="1" applyAlignment="1">
      <alignment horizontal="center" vertical="center" wrapText="1"/>
    </xf>
    <xf numFmtId="0" fontId="22" fillId="0" borderId="11" xfId="0" applyFont="1" applyBorder="1" applyAlignment="1">
      <alignment horizontal="center" vertical="center" wrapText="1"/>
    </xf>
    <xf numFmtId="0" fontId="15" fillId="0" borderId="11" xfId="0" applyFont="1" applyBorder="1" applyAlignment="1">
      <alignment horizontal="center" vertical="center" wrapText="1"/>
    </xf>
    <xf numFmtId="0" fontId="38" fillId="16" borderId="1" xfId="3" applyFont="1" applyFill="1" applyBorder="1" applyAlignment="1" applyProtection="1">
      <alignment horizontal="center" vertical="center" wrapText="1"/>
      <protection locked="0"/>
    </xf>
    <xf numFmtId="0" fontId="38" fillId="15" borderId="1" xfId="3" applyFont="1" applyFill="1" applyBorder="1" applyAlignment="1" applyProtection="1">
      <alignment horizontal="center" vertical="center" wrapText="1"/>
      <protection locked="0"/>
    </xf>
    <xf numFmtId="0" fontId="38" fillId="14" borderId="1" xfId="3" applyFont="1" applyFill="1" applyBorder="1" applyAlignment="1" applyProtection="1">
      <alignment horizontal="center" vertical="center" wrapText="1"/>
      <protection locked="0"/>
    </xf>
    <xf numFmtId="0" fontId="38" fillId="13" borderId="1" xfId="3" applyFont="1" applyFill="1" applyBorder="1" applyAlignment="1" applyProtection="1">
      <alignment horizontal="center" vertical="center" wrapText="1"/>
      <protection locked="0"/>
    </xf>
    <xf numFmtId="0" fontId="19" fillId="2" borderId="0" xfId="0" applyFont="1" applyFill="1"/>
    <xf numFmtId="0" fontId="6" fillId="17" borderId="86" xfId="0" applyFont="1" applyFill="1" applyBorder="1" applyAlignment="1">
      <alignment horizontal="center" vertical="center" wrapText="1"/>
    </xf>
    <xf numFmtId="0" fontId="6" fillId="3" borderId="76" xfId="0" applyFont="1" applyFill="1" applyBorder="1" applyAlignment="1">
      <alignment horizontal="center" vertical="center" wrapText="1"/>
    </xf>
    <xf numFmtId="0" fontId="6" fillId="3" borderId="86" xfId="0" applyFont="1" applyFill="1" applyBorder="1" applyAlignment="1">
      <alignment horizontal="center" vertical="center" wrapText="1"/>
    </xf>
    <xf numFmtId="0" fontId="6" fillId="3" borderId="0" xfId="0" applyFont="1" applyFill="1" applyAlignment="1">
      <alignment horizontal="center" vertical="center" wrapText="1"/>
    </xf>
    <xf numFmtId="0" fontId="35" fillId="17" borderId="46" xfId="0" applyFont="1" applyFill="1" applyBorder="1" applyAlignment="1">
      <alignment horizontal="center" vertical="center" wrapText="1"/>
    </xf>
    <xf numFmtId="0" fontId="44" fillId="0" borderId="0" xfId="0" applyFont="1" applyAlignment="1">
      <alignment horizontal="center" wrapText="1"/>
    </xf>
    <xf numFmtId="0" fontId="35" fillId="6" borderId="1" xfId="0" applyFont="1" applyFill="1" applyBorder="1" applyAlignment="1">
      <alignment horizontal="center" vertical="center" wrapText="1"/>
    </xf>
    <xf numFmtId="0" fontId="35" fillId="5" borderId="1"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35" fillId="7" borderId="1" xfId="0" applyFont="1" applyFill="1" applyBorder="1" applyAlignment="1">
      <alignment horizontal="center" vertical="center" wrapText="1"/>
    </xf>
    <xf numFmtId="0" fontId="35" fillId="11" borderId="1" xfId="0" applyFont="1" applyFill="1" applyBorder="1" applyAlignment="1">
      <alignment horizontal="center" vertical="center" wrapText="1"/>
    </xf>
    <xf numFmtId="0" fontId="40" fillId="3" borderId="1" xfId="0" applyFont="1" applyFill="1" applyBorder="1" applyAlignment="1">
      <alignment horizontal="center" vertical="center"/>
    </xf>
    <xf numFmtId="2" fontId="45" fillId="2" borderId="0" xfId="0" applyNumberFormat="1" applyFont="1" applyFill="1"/>
    <xf numFmtId="2" fontId="45" fillId="0" borderId="0" xfId="0" applyNumberFormat="1" applyFont="1"/>
    <xf numFmtId="0" fontId="45" fillId="2" borderId="0" xfId="0" applyFont="1" applyFill="1"/>
    <xf numFmtId="0" fontId="22" fillId="2" borderId="94" xfId="0" applyFont="1" applyFill="1" applyBorder="1" applyAlignment="1" applyProtection="1">
      <alignment horizontal="center" vertical="center"/>
      <protection locked="0"/>
    </xf>
    <xf numFmtId="0" fontId="22" fillId="2" borderId="12" xfId="0" applyFont="1" applyFill="1" applyBorder="1" applyAlignment="1" applyProtection="1">
      <alignment horizontal="center" vertical="center"/>
      <protection locked="0"/>
    </xf>
    <xf numFmtId="0" fontId="22" fillId="2" borderId="18" xfId="0" applyFont="1" applyFill="1" applyBorder="1" applyAlignment="1" applyProtection="1">
      <alignment horizontal="center" vertical="center"/>
      <protection locked="0"/>
    </xf>
    <xf numFmtId="0" fontId="22" fillId="2" borderId="17" xfId="0" applyFont="1" applyFill="1" applyBorder="1" applyAlignment="1" applyProtection="1">
      <alignment horizontal="center" vertical="center"/>
      <protection locked="0"/>
    </xf>
    <xf numFmtId="0" fontId="22" fillId="2" borderId="92" xfId="0" applyFont="1" applyFill="1" applyBorder="1" applyAlignment="1" applyProtection="1">
      <alignment horizontal="center" vertical="center"/>
      <protection locked="0"/>
    </xf>
    <xf numFmtId="9" fontId="42" fillId="3" borderId="86" xfId="0" applyNumberFormat="1" applyFont="1" applyFill="1" applyBorder="1" applyAlignment="1" applyProtection="1">
      <alignment horizontal="center" vertical="center"/>
      <protection hidden="1"/>
    </xf>
    <xf numFmtId="9" fontId="37" fillId="16" borderId="1" xfId="0" applyNumberFormat="1" applyFont="1" applyFill="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9" fontId="37" fillId="16" borderId="1" xfId="0" applyNumberFormat="1" applyFont="1" applyFill="1" applyBorder="1" applyAlignment="1" applyProtection="1">
      <alignment horizontal="center" vertical="center"/>
      <protection locked="0"/>
    </xf>
    <xf numFmtId="49" fontId="47" fillId="2" borderId="45" xfId="0" applyNumberFormat="1" applyFont="1" applyFill="1" applyBorder="1" applyAlignment="1" applyProtection="1">
      <alignment horizontal="center" vertical="center" wrapText="1"/>
      <protection locked="0"/>
    </xf>
    <xf numFmtId="0" fontId="15" fillId="0" borderId="0" xfId="3" applyFont="1" applyAlignment="1" applyProtection="1">
      <alignment vertical="center"/>
      <protection hidden="1"/>
    </xf>
    <xf numFmtId="0" fontId="19" fillId="0" borderId="0" xfId="3" applyFont="1" applyAlignment="1" applyProtection="1">
      <alignment vertical="center" wrapText="1"/>
      <protection hidden="1"/>
    </xf>
    <xf numFmtId="0" fontId="0" fillId="0" borderId="0" xfId="0" applyProtection="1">
      <protection hidden="1"/>
    </xf>
    <xf numFmtId="0" fontId="15" fillId="0" borderId="0" xfId="3" applyFont="1" applyAlignment="1" applyProtection="1">
      <alignment vertical="center" wrapText="1"/>
      <protection hidden="1"/>
    </xf>
    <xf numFmtId="0" fontId="31" fillId="0" borderId="0" xfId="0" applyFont="1" applyProtection="1">
      <protection hidden="1"/>
    </xf>
    <xf numFmtId="0" fontId="11" fillId="0" borderId="108" xfId="4" applyFont="1" applyBorder="1" applyAlignment="1">
      <alignment horizontal="left" vertical="top"/>
    </xf>
    <xf numFmtId="0" fontId="11" fillId="0" borderId="109" xfId="4" applyFont="1" applyBorder="1" applyAlignment="1">
      <alignment horizontal="left" vertical="top"/>
    </xf>
    <xf numFmtId="0" fontId="15" fillId="10" borderId="1" xfId="3" applyFont="1" applyFill="1" applyBorder="1" applyAlignment="1" applyProtection="1">
      <alignment horizontal="center" vertical="center" wrapText="1"/>
      <protection locked="0"/>
    </xf>
    <xf numFmtId="0" fontId="21" fillId="2" borderId="0" xfId="0" applyFont="1" applyFill="1" applyAlignment="1">
      <alignment horizontal="center"/>
    </xf>
    <xf numFmtId="164" fontId="21" fillId="2" borderId="0" xfId="0" applyNumberFormat="1" applyFont="1" applyFill="1" applyAlignment="1">
      <alignment horizontal="center"/>
    </xf>
    <xf numFmtId="0" fontId="24" fillId="3" borderId="1"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23" xfId="0" applyFont="1" applyFill="1" applyBorder="1" applyAlignment="1">
      <alignment horizontal="center" vertical="center" wrapText="1"/>
    </xf>
    <xf numFmtId="0" fontId="22" fillId="2" borderId="12" xfId="0" applyFont="1" applyFill="1" applyBorder="1" applyAlignment="1" applyProtection="1">
      <alignment horizontal="center" vertical="center" wrapText="1"/>
      <protection locked="0"/>
    </xf>
    <xf numFmtId="0" fontId="21" fillId="2" borderId="12" xfId="0" applyFont="1" applyFill="1" applyBorder="1" applyAlignment="1" applyProtection="1">
      <alignment horizontal="left" vertical="top" wrapText="1"/>
      <protection locked="0"/>
    </xf>
    <xf numFmtId="0" fontId="22" fillId="2" borderId="12" xfId="0" applyFont="1" applyFill="1" applyBorder="1" applyAlignment="1" applyProtection="1">
      <alignment horizontal="left" vertical="center" wrapText="1"/>
      <protection locked="0"/>
    </xf>
    <xf numFmtId="0" fontId="22" fillId="2" borderId="12" xfId="0" applyFont="1" applyFill="1" applyBorder="1" applyAlignment="1" applyProtection="1">
      <alignment horizontal="left" vertical="top" wrapText="1"/>
      <protection locked="0"/>
    </xf>
    <xf numFmtId="0" fontId="22" fillId="2" borderId="94" xfId="0" applyFont="1" applyFill="1" applyBorder="1" applyAlignment="1" applyProtection="1">
      <alignment horizontal="left" vertical="top" wrapText="1"/>
      <protection locked="0"/>
    </xf>
    <xf numFmtId="0" fontId="21" fillId="2" borderId="12" xfId="0" applyFont="1" applyFill="1" applyBorder="1" applyAlignment="1" applyProtection="1">
      <alignment horizontal="left" vertical="center" wrapText="1"/>
      <protection locked="0"/>
    </xf>
    <xf numFmtId="0" fontId="7" fillId="0" borderId="70" xfId="0" applyFont="1" applyBorder="1" applyAlignment="1" applyProtection="1">
      <alignment horizontal="center" vertical="center"/>
      <protection locked="0"/>
    </xf>
    <xf numFmtId="0" fontId="22" fillId="2" borderId="130" xfId="0" applyFont="1" applyFill="1" applyBorder="1" applyAlignment="1" applyProtection="1">
      <alignment horizontal="center" vertical="center"/>
      <protection locked="0"/>
    </xf>
    <xf numFmtId="0" fontId="21" fillId="2" borderId="129" xfId="0" applyFont="1" applyFill="1" applyBorder="1"/>
    <xf numFmtId="0" fontId="49" fillId="2" borderId="12" xfId="0" applyFont="1" applyFill="1" applyBorder="1" applyAlignment="1" applyProtection="1">
      <alignment horizontal="center" vertical="center" wrapText="1"/>
      <protection locked="0"/>
    </xf>
    <xf numFmtId="0" fontId="50" fillId="2" borderId="12" xfId="0" applyFont="1" applyFill="1" applyBorder="1" applyAlignment="1" applyProtection="1">
      <alignment horizontal="left" vertical="top" wrapText="1"/>
      <protection locked="0"/>
    </xf>
    <xf numFmtId="0" fontId="51" fillId="2" borderId="12" xfId="0" applyFont="1" applyFill="1" applyBorder="1" applyAlignment="1" applyProtection="1">
      <alignment horizontal="center" vertical="center"/>
      <protection locked="0"/>
    </xf>
    <xf numFmtId="0" fontId="50" fillId="2" borderId="12" xfId="0" applyFont="1" applyFill="1" applyBorder="1" applyAlignment="1" applyProtection="1">
      <alignment horizontal="center" vertical="center"/>
      <protection locked="0"/>
    </xf>
    <xf numFmtId="0" fontId="21" fillId="2" borderId="21"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center" vertical="center"/>
      <protection locked="0"/>
    </xf>
    <xf numFmtId="0" fontId="21" fillId="2" borderId="22" xfId="0" applyFont="1" applyFill="1" applyBorder="1" applyAlignment="1" applyProtection="1">
      <alignment horizontal="center" vertical="center"/>
      <protection locked="0"/>
    </xf>
    <xf numFmtId="0" fontId="22" fillId="2" borderId="17" xfId="0" applyFont="1" applyFill="1" applyBorder="1" applyAlignment="1" applyProtection="1">
      <alignment horizontal="left" vertical="top" wrapText="1"/>
      <protection locked="0"/>
    </xf>
    <xf numFmtId="0" fontId="22" fillId="2" borderId="17" xfId="0" applyFont="1" applyFill="1" applyBorder="1" applyAlignment="1" applyProtection="1">
      <alignment horizontal="left" vertical="center" wrapText="1"/>
      <protection locked="0"/>
    </xf>
    <xf numFmtId="0" fontId="21" fillId="2" borderId="1" xfId="0" applyFont="1" applyFill="1" applyBorder="1" applyAlignment="1" applyProtection="1">
      <alignment horizontal="center" vertical="center" wrapText="1"/>
      <protection hidden="1"/>
    </xf>
    <xf numFmtId="0" fontId="22" fillId="6" borderId="1" xfId="0" applyFont="1" applyFill="1" applyBorder="1" applyAlignment="1" applyProtection="1">
      <alignment horizontal="center" vertical="center" textRotation="90" wrapText="1"/>
      <protection hidden="1"/>
    </xf>
    <xf numFmtId="0" fontId="24" fillId="6" borderId="1" xfId="0" applyFont="1" applyFill="1" applyBorder="1" applyAlignment="1">
      <alignment horizontal="center" vertical="center" textRotation="90" wrapText="1"/>
    </xf>
    <xf numFmtId="0" fontId="15" fillId="0" borderId="1" xfId="0" applyFont="1" applyBorder="1" applyAlignment="1" applyProtection="1">
      <alignment horizontal="center" vertical="center" wrapText="1"/>
      <protection hidden="1"/>
    </xf>
    <xf numFmtId="0" fontId="41" fillId="6" borderId="0" xfId="0" applyFont="1" applyFill="1" applyAlignment="1">
      <alignment horizontal="center" vertical="center"/>
    </xf>
    <xf numFmtId="0" fontId="20" fillId="2" borderId="0" xfId="0" applyFont="1" applyFill="1" applyAlignment="1">
      <alignment horizontal="justify" vertical="top" wrapText="1"/>
    </xf>
    <xf numFmtId="0" fontId="25" fillId="2" borderId="129" xfId="0" applyFont="1" applyFill="1" applyBorder="1"/>
    <xf numFmtId="0" fontId="21" fillId="2" borderId="0" xfId="0" applyFont="1" applyFill="1" applyAlignment="1" applyProtection="1">
      <alignment horizontal="center" vertical="center" wrapText="1"/>
      <protection hidden="1"/>
    </xf>
    <xf numFmtId="0" fontId="21" fillId="2" borderId="0" xfId="0" applyFont="1" applyFill="1" applyAlignment="1">
      <alignment horizontal="left"/>
    </xf>
    <xf numFmtId="0" fontId="21" fillId="2" borderId="12" xfId="0" applyFont="1" applyFill="1" applyBorder="1" applyAlignment="1" applyProtection="1">
      <alignment horizontal="left" vertical="center"/>
      <protection locked="0"/>
    </xf>
    <xf numFmtId="0" fontId="21" fillId="2" borderId="18" xfId="0" applyFont="1" applyFill="1" applyBorder="1" applyAlignment="1" applyProtection="1">
      <alignment horizontal="left" vertical="center"/>
      <protection locked="0"/>
    </xf>
    <xf numFmtId="0" fontId="22" fillId="2" borderId="0" xfId="0" applyFont="1" applyFill="1"/>
    <xf numFmtId="0" fontId="22" fillId="2" borderId="1" xfId="0" applyFont="1" applyFill="1" applyBorder="1" applyAlignment="1" applyProtection="1">
      <alignment horizontal="center" vertical="center" wrapText="1"/>
      <protection hidden="1"/>
    </xf>
    <xf numFmtId="0" fontId="57" fillId="2" borderId="12"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center" vertical="center" wrapText="1"/>
      <protection hidden="1"/>
    </xf>
    <xf numFmtId="0" fontId="21" fillId="2" borderId="17" xfId="0" applyFont="1" applyFill="1" applyBorder="1" applyAlignment="1" applyProtection="1">
      <alignment horizontal="left" vertical="center" wrapText="1"/>
      <protection locked="0"/>
    </xf>
    <xf numFmtId="0" fontId="21" fillId="2" borderId="74" xfId="0" applyFont="1" applyFill="1" applyBorder="1" applyAlignment="1" applyProtection="1">
      <alignment horizontal="center" vertical="center"/>
      <protection locked="0"/>
    </xf>
    <xf numFmtId="0" fontId="21" fillId="2" borderId="75" xfId="0" applyFont="1" applyFill="1" applyBorder="1" applyAlignment="1" applyProtection="1">
      <alignment horizontal="center" vertical="center"/>
      <protection locked="0"/>
    </xf>
    <xf numFmtId="0" fontId="21" fillId="2" borderId="17" xfId="0" applyFont="1" applyFill="1" applyBorder="1" applyAlignment="1" applyProtection="1">
      <alignment horizontal="left" vertical="top" wrapText="1"/>
      <protection locked="0"/>
    </xf>
    <xf numFmtId="0" fontId="52" fillId="6" borderId="1" xfId="0" applyFont="1" applyFill="1" applyBorder="1" applyAlignment="1">
      <alignment horizontal="center" vertical="center" textRotation="90" wrapText="1"/>
    </xf>
    <xf numFmtId="0" fontId="22" fillId="0" borderId="1" xfId="0" applyFont="1" applyBorder="1" applyAlignment="1">
      <alignment horizontal="center" vertical="center"/>
    </xf>
    <xf numFmtId="0" fontId="21" fillId="0" borderId="1" xfId="0" applyFont="1" applyBorder="1" applyAlignment="1">
      <alignment horizontal="left" vertical="center"/>
    </xf>
    <xf numFmtId="0" fontId="21" fillId="0" borderId="93" xfId="0" applyFont="1" applyBorder="1" applyAlignment="1" applyProtection="1">
      <alignment horizontal="left" vertical="center" wrapText="1"/>
      <protection locked="0"/>
    </xf>
    <xf numFmtId="0" fontId="21" fillId="2" borderId="93" xfId="0" applyFont="1" applyFill="1" applyBorder="1" applyAlignment="1" applyProtection="1">
      <alignment horizontal="left" vertical="center" wrapText="1"/>
      <protection locked="0"/>
    </xf>
    <xf numFmtId="0" fontId="22" fillId="2" borderId="97" xfId="0" applyFont="1" applyFill="1" applyBorder="1" applyAlignment="1" applyProtection="1">
      <alignment horizontal="center" vertical="center"/>
      <protection locked="0"/>
    </xf>
    <xf numFmtId="0" fontId="21" fillId="2" borderId="92" xfId="0" applyFont="1" applyFill="1" applyBorder="1" applyAlignment="1" applyProtection="1">
      <alignment horizontal="left" vertical="top" wrapText="1"/>
      <protection locked="0"/>
    </xf>
    <xf numFmtId="0" fontId="22" fillId="2" borderId="17" xfId="0" applyFont="1" applyFill="1" applyBorder="1" applyAlignment="1" applyProtection="1">
      <alignment horizontal="center" vertical="center" wrapText="1"/>
      <protection locked="0"/>
    </xf>
    <xf numFmtId="0" fontId="21" fillId="2" borderId="73"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center" vertical="top" wrapText="1"/>
      <protection locked="0"/>
    </xf>
    <xf numFmtId="0" fontId="61" fillId="2" borderId="21" xfId="0" applyFont="1" applyFill="1" applyBorder="1" applyAlignment="1" applyProtection="1">
      <alignment horizontal="center" vertical="center"/>
      <protection locked="0"/>
    </xf>
    <xf numFmtId="0" fontId="21" fillId="2" borderId="20" xfId="0" applyFont="1" applyFill="1" applyBorder="1" applyAlignment="1" applyProtection="1">
      <alignment horizontal="center" vertical="center" wrapText="1"/>
      <protection locked="0"/>
    </xf>
    <xf numFmtId="0" fontId="21" fillId="2" borderId="21" xfId="0" applyFont="1" applyFill="1" applyBorder="1" applyAlignment="1" applyProtection="1">
      <alignment horizontal="center" vertical="center" wrapText="1"/>
      <protection locked="0"/>
    </xf>
    <xf numFmtId="0" fontId="21" fillId="2" borderId="17" xfId="0" applyFont="1" applyFill="1" applyBorder="1" applyAlignment="1" applyProtection="1">
      <alignment horizontal="center" vertical="center"/>
      <protection locked="0"/>
    </xf>
    <xf numFmtId="0" fontId="21" fillId="2" borderId="12" xfId="0" applyFont="1" applyFill="1" applyBorder="1" applyAlignment="1" applyProtection="1">
      <alignment horizontal="center" vertical="center"/>
      <protection locked="0"/>
    </xf>
    <xf numFmtId="0" fontId="21" fillId="2" borderId="18" xfId="0" applyFont="1" applyFill="1" applyBorder="1" applyAlignment="1" applyProtection="1">
      <alignment horizontal="left" vertical="top" wrapText="1"/>
      <protection locked="0"/>
    </xf>
    <xf numFmtId="0" fontId="21" fillId="0" borderId="1" xfId="0" applyFont="1" applyBorder="1" applyAlignment="1">
      <alignment horizontal="left" vertical="top" wrapText="1"/>
    </xf>
    <xf numFmtId="0" fontId="15" fillId="0" borderId="1" xfId="0" applyFont="1" applyBorder="1" applyAlignment="1" applyProtection="1">
      <alignment horizontal="center" vertical="top" wrapText="1"/>
      <protection hidden="1"/>
    </xf>
    <xf numFmtId="0" fontId="21" fillId="0" borderId="0" xfId="0" applyFont="1" applyAlignment="1">
      <alignment vertical="top"/>
    </xf>
    <xf numFmtId="0" fontId="21" fillId="2" borderId="1" xfId="0" applyFont="1" applyFill="1" applyBorder="1" applyAlignment="1" applyProtection="1">
      <alignment horizontal="center" vertical="top" wrapText="1"/>
      <protection hidden="1"/>
    </xf>
    <xf numFmtId="0" fontId="21" fillId="2" borderId="18" xfId="0" applyFont="1" applyFill="1" applyBorder="1" applyAlignment="1" applyProtection="1">
      <alignment horizontal="center" vertical="center" wrapText="1"/>
      <protection locked="0"/>
    </xf>
    <xf numFmtId="0" fontId="21" fillId="2" borderId="94" xfId="0" applyFont="1" applyFill="1" applyBorder="1" applyAlignment="1" applyProtection="1">
      <alignment horizontal="left" vertical="center" wrapText="1"/>
      <protection locked="0"/>
    </xf>
    <xf numFmtId="0" fontId="21" fillId="2" borderId="130" xfId="0" applyFont="1" applyFill="1" applyBorder="1" applyAlignment="1" applyProtection="1">
      <alignment horizontal="left" vertical="center" wrapText="1"/>
      <protection locked="0"/>
    </xf>
    <xf numFmtId="0" fontId="22" fillId="2" borderId="17" xfId="0" applyFont="1" applyFill="1" applyBorder="1" applyAlignment="1" applyProtection="1">
      <alignment horizontal="left" vertical="top"/>
      <protection locked="0"/>
    </xf>
    <xf numFmtId="0" fontId="21" fillId="2" borderId="92" xfId="0" applyFont="1" applyFill="1" applyBorder="1" applyAlignment="1" applyProtection="1">
      <alignment horizontal="left" vertical="center" wrapText="1"/>
      <protection locked="0"/>
    </xf>
    <xf numFmtId="9" fontId="7" fillId="14" borderId="1" xfId="0" applyNumberFormat="1" applyFont="1" applyFill="1" applyBorder="1" applyAlignment="1" applyProtection="1">
      <alignment horizontal="center" vertical="center" wrapText="1"/>
      <protection locked="0"/>
    </xf>
    <xf numFmtId="0" fontId="21" fillId="2" borderId="23" xfId="0" applyFont="1" applyFill="1" applyBorder="1" applyAlignment="1" applyProtection="1">
      <alignment horizontal="center" vertical="center" wrapText="1"/>
      <protection hidden="1"/>
    </xf>
    <xf numFmtId="0" fontId="21" fillId="2" borderId="3" xfId="0" applyFont="1" applyFill="1" applyBorder="1" applyAlignment="1" applyProtection="1">
      <alignment horizontal="center" vertical="center" wrapText="1"/>
      <protection hidden="1"/>
    </xf>
    <xf numFmtId="0" fontId="21" fillId="0" borderId="14" xfId="0" applyFont="1" applyBorder="1" applyAlignment="1">
      <alignment vertical="center" wrapText="1"/>
    </xf>
    <xf numFmtId="0" fontId="21" fillId="0" borderId="15" xfId="0" applyFont="1" applyBorder="1" applyAlignment="1">
      <alignment vertical="center" wrapText="1"/>
    </xf>
    <xf numFmtId="0" fontId="21" fillId="2" borderId="2" xfId="0" applyFont="1" applyFill="1" applyBorder="1" applyAlignment="1" applyProtection="1">
      <alignment horizontal="center" vertical="center" wrapText="1"/>
      <protection hidden="1"/>
    </xf>
    <xf numFmtId="0" fontId="15" fillId="0" borderId="21" xfId="0" applyFont="1" applyBorder="1" applyAlignment="1">
      <alignment vertical="center" wrapText="1"/>
    </xf>
    <xf numFmtId="0" fontId="15" fillId="0" borderId="22" xfId="0" applyFont="1" applyBorder="1" applyAlignment="1">
      <alignment vertical="center" wrapText="1"/>
    </xf>
    <xf numFmtId="0" fontId="21" fillId="2" borderId="21" xfId="0" applyFont="1" applyFill="1" applyBorder="1" applyAlignment="1" applyProtection="1">
      <alignment vertical="center"/>
      <protection locked="0"/>
    </xf>
    <xf numFmtId="0" fontId="21" fillId="2" borderId="22" xfId="0" applyFont="1" applyFill="1" applyBorder="1" applyAlignment="1" applyProtection="1">
      <alignment vertical="center"/>
      <protection locked="0"/>
    </xf>
    <xf numFmtId="0" fontId="15" fillId="0" borderId="1" xfId="0" applyFont="1" applyBorder="1" applyAlignment="1">
      <alignment horizontal="center" vertical="center" wrapText="1"/>
    </xf>
    <xf numFmtId="0" fontId="21" fillId="2" borderId="12" xfId="0" applyFont="1" applyFill="1" applyBorder="1" applyAlignment="1" applyProtection="1">
      <alignment vertical="center" wrapText="1"/>
      <protection locked="0"/>
    </xf>
    <xf numFmtId="0" fontId="21" fillId="2" borderId="18" xfId="0" applyFont="1" applyFill="1" applyBorder="1" applyAlignment="1" applyProtection="1">
      <alignment vertical="center" wrapText="1"/>
      <protection locked="0"/>
    </xf>
    <xf numFmtId="0" fontId="22" fillId="0" borderId="2" xfId="0" applyFont="1" applyBorder="1" applyAlignment="1">
      <alignment horizontal="center" vertical="center"/>
    </xf>
    <xf numFmtId="0" fontId="21" fillId="0" borderId="2" xfId="0" applyFont="1" applyBorder="1" applyAlignment="1">
      <alignment horizontal="left" vertical="top" wrapText="1"/>
    </xf>
    <xf numFmtId="0" fontId="15" fillId="0" borderId="2" xfId="0" applyFont="1" applyBorder="1" applyAlignment="1" applyProtection="1">
      <alignment horizontal="center" vertical="top" wrapText="1"/>
      <protection hidden="1"/>
    </xf>
    <xf numFmtId="0" fontId="22" fillId="0" borderId="3" xfId="0" applyFont="1" applyBorder="1" applyAlignment="1">
      <alignment horizontal="center" vertical="center"/>
    </xf>
    <xf numFmtId="0" fontId="21" fillId="0" borderId="3" xfId="0" applyFont="1" applyBorder="1" applyAlignment="1">
      <alignment horizontal="left" vertical="top" wrapText="1"/>
    </xf>
    <xf numFmtId="0" fontId="15" fillId="0" borderId="3" xfId="0" applyFont="1" applyBorder="1" applyAlignment="1" applyProtection="1">
      <alignment horizontal="center" vertical="top" wrapText="1"/>
      <protection hidden="1"/>
    </xf>
    <xf numFmtId="0" fontId="21" fillId="0" borderId="1" xfId="0" applyFont="1" applyBorder="1" applyAlignment="1">
      <alignment vertical="top"/>
    </xf>
    <xf numFmtId="0" fontId="21" fillId="0" borderId="2" xfId="0" applyFont="1" applyBorder="1" applyAlignment="1">
      <alignment horizontal="left" vertical="center"/>
    </xf>
    <xf numFmtId="0" fontId="15" fillId="0" borderId="2" xfId="0" applyFont="1" applyBorder="1" applyAlignment="1" applyProtection="1">
      <alignment horizontal="center" vertical="center" wrapText="1"/>
      <protection hidden="1"/>
    </xf>
    <xf numFmtId="0" fontId="21" fillId="2" borderId="1" xfId="0" applyFont="1" applyFill="1" applyBorder="1" applyAlignment="1">
      <alignment vertical="top"/>
    </xf>
    <xf numFmtId="0" fontId="22" fillId="2" borderId="1" xfId="0" applyFont="1" applyFill="1" applyBorder="1" applyAlignment="1" applyProtection="1">
      <alignment horizontal="center" vertical="center"/>
      <protection locked="0"/>
    </xf>
    <xf numFmtId="0" fontId="21" fillId="2" borderId="1" xfId="0" applyFont="1" applyFill="1" applyBorder="1" applyAlignment="1" applyProtection="1">
      <alignment horizontal="left" vertical="top" wrapText="1"/>
      <protection locked="0"/>
    </xf>
    <xf numFmtId="0" fontId="21" fillId="2" borderId="1" xfId="0" applyFont="1" applyFill="1" applyBorder="1"/>
    <xf numFmtId="0" fontId="21" fillId="2" borderId="1" xfId="0" applyFont="1" applyFill="1" applyBorder="1" applyAlignment="1" applyProtection="1">
      <alignment horizontal="center" vertical="center"/>
      <protection locked="0"/>
    </xf>
    <xf numFmtId="0" fontId="56" fillId="2" borderId="118" xfId="0" applyFont="1" applyFill="1" applyBorder="1" applyAlignment="1" applyProtection="1">
      <alignment horizontal="left" vertical="center" wrapText="1"/>
      <protection locked="0"/>
    </xf>
    <xf numFmtId="0" fontId="22" fillId="2" borderId="20" xfId="0" applyFont="1" applyFill="1" applyBorder="1" applyAlignment="1" applyProtection="1">
      <alignment vertical="center"/>
      <protection locked="0"/>
    </xf>
    <xf numFmtId="0" fontId="22" fillId="2" borderId="21" xfId="0" applyFont="1" applyFill="1" applyBorder="1" applyAlignment="1" applyProtection="1">
      <alignment vertical="center"/>
      <protection locked="0"/>
    </xf>
    <xf numFmtId="0" fontId="22" fillId="2" borderId="22" xfId="0" applyFont="1" applyFill="1" applyBorder="1" applyAlignment="1" applyProtection="1">
      <alignment vertical="center"/>
      <protection locked="0"/>
    </xf>
    <xf numFmtId="0" fontId="21" fillId="2" borderId="95" xfId="0" applyFont="1" applyFill="1" applyBorder="1" applyAlignment="1" applyProtection="1">
      <alignment vertical="center" wrapText="1"/>
      <protection hidden="1"/>
    </xf>
    <xf numFmtId="0" fontId="21" fillId="2" borderId="91" xfId="0" applyFont="1" applyFill="1" applyBorder="1" applyAlignment="1" applyProtection="1">
      <alignment vertical="center" wrapText="1"/>
      <protection hidden="1"/>
    </xf>
    <xf numFmtId="0" fontId="21" fillId="2" borderId="96" xfId="0" applyFont="1" applyFill="1" applyBorder="1" applyAlignment="1" applyProtection="1">
      <alignment vertical="center" wrapText="1"/>
      <protection hidden="1"/>
    </xf>
    <xf numFmtId="0" fontId="21" fillId="0" borderId="0" xfId="0" applyFont="1" applyAlignment="1">
      <alignment horizontal="left" vertical="center" wrapText="1"/>
    </xf>
    <xf numFmtId="0" fontId="22" fillId="2" borderId="138" xfId="0" applyFont="1" applyFill="1" applyBorder="1" applyAlignment="1" applyProtection="1">
      <alignment horizontal="center" vertical="center"/>
      <protection locked="0"/>
    </xf>
    <xf numFmtId="0" fontId="21" fillId="2" borderId="138" xfId="0" applyFont="1" applyFill="1" applyBorder="1" applyAlignment="1" applyProtection="1">
      <alignment horizontal="left" vertical="center"/>
      <protection locked="0"/>
    </xf>
    <xf numFmtId="0" fontId="21" fillId="2" borderId="94" xfId="0" applyFont="1" applyFill="1" applyBorder="1" applyAlignment="1" applyProtection="1">
      <alignment horizontal="left" vertical="center"/>
      <protection locked="0"/>
    </xf>
    <xf numFmtId="0" fontId="21" fillId="2" borderId="1" xfId="0" applyFont="1" applyFill="1" applyBorder="1" applyAlignment="1" applyProtection="1">
      <alignment horizontal="left" vertical="center" wrapText="1"/>
      <protection locked="0"/>
    </xf>
    <xf numFmtId="2" fontId="45" fillId="2" borderId="0" xfId="0" applyNumberFormat="1" applyFont="1" applyFill="1" applyAlignment="1">
      <alignment vertical="center" wrapText="1"/>
    </xf>
    <xf numFmtId="0" fontId="21" fillId="0" borderId="14" xfId="0" applyFont="1" applyBorder="1" applyAlignment="1">
      <alignment vertical="top" wrapText="1"/>
    </xf>
    <xf numFmtId="0" fontId="21" fillId="0" borderId="15" xfId="0" applyFont="1" applyBorder="1" applyAlignment="1">
      <alignment vertical="top" wrapText="1"/>
    </xf>
    <xf numFmtId="0" fontId="21" fillId="2" borderId="12" xfId="0" applyFont="1" applyFill="1" applyBorder="1" applyAlignment="1" applyProtection="1">
      <alignment vertical="center"/>
      <protection locked="0"/>
    </xf>
    <xf numFmtId="0" fontId="21" fillId="2" borderId="18" xfId="0" applyFont="1" applyFill="1" applyBorder="1" applyAlignment="1" applyProtection="1">
      <alignment vertical="center"/>
      <protection locked="0"/>
    </xf>
    <xf numFmtId="0" fontId="21" fillId="2" borderId="1" xfId="0" applyFont="1" applyFill="1" applyBorder="1" applyAlignment="1" applyProtection="1">
      <alignment vertical="center" wrapText="1"/>
      <protection hidden="1"/>
    </xf>
    <xf numFmtId="0" fontId="25" fillId="2" borderId="0" xfId="0" applyFont="1" applyFill="1" applyAlignment="1" applyProtection="1">
      <alignment vertical="center" wrapText="1"/>
      <protection hidden="1"/>
    </xf>
    <xf numFmtId="2" fontId="25" fillId="2" borderId="0" xfId="0" applyNumberFormat="1" applyFont="1" applyFill="1" applyAlignment="1" applyProtection="1">
      <alignment vertical="center" wrapText="1"/>
      <protection hidden="1"/>
    </xf>
    <xf numFmtId="0" fontId="21" fillId="0" borderId="19" xfId="0" applyFont="1" applyBorder="1" applyAlignment="1">
      <alignment vertical="top" wrapText="1"/>
    </xf>
    <xf numFmtId="0" fontId="21" fillId="0" borderId="19" xfId="0" applyFont="1" applyBorder="1" applyAlignment="1">
      <alignment vertical="center" wrapText="1"/>
    </xf>
    <xf numFmtId="0" fontId="21" fillId="2" borderId="94" xfId="0" applyFont="1" applyFill="1" applyBorder="1" applyAlignment="1" applyProtection="1">
      <alignment vertical="center" wrapText="1"/>
      <protection locked="0"/>
    </xf>
    <xf numFmtId="0" fontId="21" fillId="2" borderId="94" xfId="0" applyFont="1" applyFill="1" applyBorder="1" applyAlignment="1" applyProtection="1">
      <alignment vertical="center"/>
      <protection locked="0"/>
    </xf>
    <xf numFmtId="0" fontId="21" fillId="2" borderId="3" xfId="0" applyFont="1" applyFill="1" applyBorder="1" applyAlignment="1" applyProtection="1">
      <alignment vertical="center" wrapText="1"/>
      <protection hidden="1"/>
    </xf>
    <xf numFmtId="0" fontId="21" fillId="0" borderId="1" xfId="0" applyFont="1" applyBorder="1" applyAlignment="1">
      <alignment vertical="top" wrapText="1"/>
    </xf>
    <xf numFmtId="0" fontId="21" fillId="0" borderId="1" xfId="0" applyFont="1" applyBorder="1" applyAlignment="1">
      <alignment vertical="center" wrapText="1"/>
    </xf>
    <xf numFmtId="0" fontId="21" fillId="2" borderId="1" xfId="0" applyFont="1" applyFill="1" applyBorder="1" applyAlignment="1" applyProtection="1">
      <alignment vertical="center"/>
      <protection locked="0"/>
    </xf>
    <xf numFmtId="0" fontId="25" fillId="2" borderId="1" xfId="0" applyFont="1" applyFill="1" applyBorder="1" applyAlignment="1" applyProtection="1">
      <alignment vertical="center" wrapText="1"/>
      <protection hidden="1"/>
    </xf>
    <xf numFmtId="2" fontId="25" fillId="2" borderId="1" xfId="0" applyNumberFormat="1" applyFont="1" applyFill="1" applyBorder="1" applyAlignment="1" applyProtection="1">
      <alignment vertical="center" wrapText="1"/>
      <protection hidden="1"/>
    </xf>
    <xf numFmtId="2" fontId="45" fillId="2" borderId="1" xfId="0" applyNumberFormat="1" applyFont="1" applyFill="1" applyBorder="1" applyAlignment="1">
      <alignment vertical="center" wrapText="1"/>
    </xf>
    <xf numFmtId="0" fontId="53" fillId="2" borderId="1" xfId="0" applyFont="1" applyFill="1" applyBorder="1" applyAlignment="1" applyProtection="1">
      <alignment vertical="center" wrapText="1"/>
      <protection locked="0"/>
    </xf>
    <xf numFmtId="0" fontId="22" fillId="2" borderId="144" xfId="0" applyFont="1" applyFill="1" applyBorder="1" applyAlignment="1" applyProtection="1">
      <alignment horizontal="center" vertical="center"/>
      <protection locked="0"/>
    </xf>
    <xf numFmtId="0" fontId="21" fillId="2" borderId="144" xfId="0" applyFont="1" applyFill="1" applyBorder="1" applyAlignment="1" applyProtection="1">
      <alignment horizontal="left" vertical="center" wrapText="1"/>
      <protection locked="0"/>
    </xf>
    <xf numFmtId="0" fontId="21" fillId="2" borderId="143" xfId="0" applyFont="1" applyFill="1" applyBorder="1"/>
    <xf numFmtId="0" fontId="53" fillId="2" borderId="17" xfId="0" applyFont="1" applyFill="1" applyBorder="1" applyAlignment="1" applyProtection="1">
      <alignment horizontal="left" vertical="center" wrapText="1"/>
      <protection locked="0"/>
    </xf>
    <xf numFmtId="0" fontId="69" fillId="2" borderId="12" xfId="0" applyFont="1" applyFill="1" applyBorder="1" applyAlignment="1" applyProtection="1">
      <alignment horizontal="center" vertical="center"/>
      <protection locked="0"/>
    </xf>
    <xf numFmtId="0" fontId="70" fillId="2" borderId="0" xfId="0" applyFont="1" applyFill="1"/>
    <xf numFmtId="0" fontId="56" fillId="2" borderId="0" xfId="0" applyFont="1" applyFill="1"/>
    <xf numFmtId="0" fontId="21" fillId="2" borderId="141" xfId="0" applyFont="1" applyFill="1" applyBorder="1" applyAlignment="1" applyProtection="1">
      <alignment horizontal="left" vertical="center" wrapText="1"/>
      <protection locked="0"/>
    </xf>
    <xf numFmtId="0" fontId="22" fillId="2" borderId="141" xfId="0" applyFont="1" applyFill="1" applyBorder="1" applyAlignment="1" applyProtection="1">
      <alignment horizontal="center" vertical="center"/>
      <protection locked="0"/>
    </xf>
    <xf numFmtId="0" fontId="21" fillId="2" borderId="20" xfId="0" applyFont="1" applyFill="1" applyBorder="1" applyAlignment="1" applyProtection="1">
      <alignment horizontal="left" vertical="center" wrapText="1"/>
      <protection locked="0"/>
    </xf>
    <xf numFmtId="0" fontId="22" fillId="0" borderId="98" xfId="0" applyFont="1" applyBorder="1" applyAlignment="1" applyProtection="1">
      <alignment vertical="center" wrapText="1"/>
      <protection locked="0"/>
    </xf>
    <xf numFmtId="0" fontId="22" fillId="0" borderId="98" xfId="0" applyFont="1" applyBorder="1" applyAlignment="1" applyProtection="1">
      <alignment horizontal="left" vertical="center" wrapText="1"/>
      <protection locked="0"/>
    </xf>
    <xf numFmtId="0" fontId="21" fillId="2" borderId="17" xfId="0" applyFont="1" applyFill="1" applyBorder="1" applyAlignment="1" applyProtection="1">
      <alignment vertical="center" wrapText="1"/>
      <protection locked="0"/>
    </xf>
    <xf numFmtId="0" fontId="22" fillId="2" borderId="1" xfId="0" applyFont="1" applyFill="1" applyBorder="1" applyAlignment="1" applyProtection="1">
      <alignment vertical="center" wrapText="1"/>
      <protection locked="0"/>
    </xf>
    <xf numFmtId="0" fontId="11" fillId="0" borderId="108" xfId="4" quotePrefix="1" applyFont="1" applyBorder="1" applyAlignment="1">
      <alignment horizontal="left" vertical="top" wrapText="1"/>
    </xf>
    <xf numFmtId="0" fontId="11" fillId="0" borderId="0" xfId="4" quotePrefix="1" applyFont="1" applyAlignment="1">
      <alignment horizontal="left" vertical="top" wrapText="1"/>
    </xf>
    <xf numFmtId="0" fontId="11" fillId="0" borderId="109" xfId="4" quotePrefix="1" applyFont="1" applyBorder="1" applyAlignment="1">
      <alignment horizontal="left" vertical="top" wrapText="1"/>
    </xf>
    <xf numFmtId="0" fontId="16" fillId="12" borderId="104" xfId="4" applyFont="1" applyFill="1" applyBorder="1" applyAlignment="1">
      <alignment horizontal="center" vertical="center"/>
    </xf>
    <xf numFmtId="0" fontId="16" fillId="12" borderId="105" xfId="4" applyFont="1" applyFill="1" applyBorder="1" applyAlignment="1">
      <alignment horizontal="center" vertical="center"/>
    </xf>
    <xf numFmtId="0" fontId="18" fillId="0" borderId="102" xfId="4" applyFont="1" applyBorder="1" applyAlignment="1">
      <alignment horizontal="left" vertical="top" wrapText="1"/>
    </xf>
    <xf numFmtId="0" fontId="18" fillId="0" borderId="103" xfId="4" applyFont="1" applyBorder="1" applyAlignment="1">
      <alignment horizontal="left" vertical="top" wrapText="1"/>
    </xf>
    <xf numFmtId="0" fontId="18" fillId="0" borderId="100" xfId="0" applyFont="1" applyBorder="1" applyAlignment="1">
      <alignment horizontal="left" vertical="top" wrapText="1"/>
    </xf>
    <xf numFmtId="0" fontId="18" fillId="0" borderId="101" xfId="0" applyFont="1" applyBorder="1" applyAlignment="1">
      <alignment horizontal="left" vertical="top" wrapText="1"/>
    </xf>
    <xf numFmtId="0" fontId="18" fillId="0" borderId="31" xfId="4" applyFont="1" applyBorder="1" applyAlignment="1">
      <alignment horizontal="left" vertical="top" wrapText="1"/>
    </xf>
    <xf numFmtId="0" fontId="18" fillId="0" borderId="38" xfId="4" applyFont="1" applyBorder="1" applyAlignment="1">
      <alignment horizontal="left" vertical="top" wrapText="1"/>
    </xf>
    <xf numFmtId="0" fontId="16" fillId="2" borderId="35" xfId="0" applyFont="1" applyFill="1" applyBorder="1" applyAlignment="1">
      <alignment horizontal="left" vertical="center" wrapText="1"/>
    </xf>
    <xf numFmtId="0" fontId="16" fillId="2" borderId="12" xfId="0" applyFont="1" applyFill="1" applyBorder="1" applyAlignment="1">
      <alignment horizontal="left" vertical="center" wrapText="1"/>
    </xf>
    <xf numFmtId="0" fontId="16" fillId="2" borderId="34" xfId="5" applyFont="1" applyFill="1" applyBorder="1" applyAlignment="1">
      <alignment horizontal="left" vertical="top" wrapText="1" readingOrder="1"/>
    </xf>
    <xf numFmtId="0" fontId="16" fillId="2" borderId="9" xfId="5" applyFont="1" applyFill="1" applyBorder="1" applyAlignment="1">
      <alignment horizontal="left" vertical="top" wrapText="1" readingOrder="1"/>
    </xf>
    <xf numFmtId="0" fontId="16" fillId="12" borderId="32" xfId="5" applyFont="1" applyFill="1" applyBorder="1" applyAlignment="1">
      <alignment horizontal="center" vertical="center" wrapText="1"/>
    </xf>
    <xf numFmtId="0" fontId="16" fillId="12" borderId="33" xfId="5" applyFont="1" applyFill="1" applyBorder="1" applyAlignment="1">
      <alignment horizontal="center" vertical="center" wrapText="1"/>
    </xf>
    <xf numFmtId="0" fontId="18" fillId="0" borderId="31" xfId="0" applyFont="1" applyBorder="1" applyAlignment="1">
      <alignment horizontal="left" vertical="center" wrapText="1"/>
    </xf>
    <xf numFmtId="0" fontId="18" fillId="0" borderId="38" xfId="0" applyFont="1" applyBorder="1" applyAlignment="1">
      <alignment horizontal="left" vertical="center" wrapText="1"/>
    </xf>
    <xf numFmtId="0" fontId="18" fillId="0" borderId="1" xfId="3" applyFont="1" applyBorder="1" applyAlignment="1" applyProtection="1">
      <alignment horizontal="center" vertical="center" wrapText="1"/>
      <protection locked="0"/>
    </xf>
    <xf numFmtId="0" fontId="11" fillId="0" borderId="108" xfId="4" applyFont="1" applyBorder="1" applyAlignment="1">
      <alignment horizontal="left" vertical="top"/>
    </xf>
    <xf numFmtId="0" fontId="11" fillId="0" borderId="0" xfId="4" applyFont="1" applyAlignment="1">
      <alignment horizontal="left" vertical="top"/>
    </xf>
    <xf numFmtId="0" fontId="11" fillId="0" borderId="109" xfId="4" applyFont="1" applyBorder="1" applyAlignment="1">
      <alignment horizontal="left" vertical="top"/>
    </xf>
    <xf numFmtId="0" fontId="11" fillId="0" borderId="108" xfId="4" applyFont="1" applyBorder="1" applyAlignment="1">
      <alignment horizontal="left" vertical="top" wrapText="1"/>
    </xf>
    <xf numFmtId="0" fontId="11" fillId="0" borderId="0" xfId="4" applyFont="1" applyAlignment="1">
      <alignment horizontal="left" vertical="top" wrapText="1"/>
    </xf>
    <xf numFmtId="0" fontId="11" fillId="0" borderId="109" xfId="4" applyFont="1" applyBorder="1" applyAlignment="1">
      <alignment horizontal="left" vertical="top" wrapText="1"/>
    </xf>
    <xf numFmtId="0" fontId="11" fillId="0" borderId="0" xfId="4" applyFont="1"/>
    <xf numFmtId="0" fontId="12" fillId="0" borderId="106" xfId="4" applyFont="1" applyBorder="1" applyAlignment="1">
      <alignment horizontal="center" vertical="center" wrapText="1"/>
    </xf>
    <xf numFmtId="0" fontId="12" fillId="0" borderId="84" xfId="4" applyFont="1" applyBorder="1" applyAlignment="1">
      <alignment horizontal="center" vertical="center" wrapText="1"/>
    </xf>
    <xf numFmtId="0" fontId="12" fillId="0" borderId="107" xfId="4" applyFont="1" applyBorder="1" applyAlignment="1">
      <alignment horizontal="center" vertical="center" wrapText="1"/>
    </xf>
    <xf numFmtId="0" fontId="11" fillId="0" borderId="108" xfId="4" quotePrefix="1" applyFont="1" applyBorder="1" applyAlignment="1">
      <alignment horizontal="left" vertical="center" wrapText="1"/>
    </xf>
    <xf numFmtId="0" fontId="11" fillId="0" borderId="0" xfId="4" quotePrefix="1" applyFont="1" applyAlignment="1">
      <alignment horizontal="left" vertical="center" wrapText="1"/>
    </xf>
    <xf numFmtId="0" fontId="11" fillId="0" borderId="109" xfId="4" quotePrefix="1" applyFont="1" applyBorder="1" applyAlignment="1">
      <alignment horizontal="left" vertical="center" wrapText="1"/>
    </xf>
    <xf numFmtId="0" fontId="13" fillId="0" borderId="108" xfId="4" quotePrefix="1" applyFont="1" applyBorder="1" applyAlignment="1">
      <alignment horizontal="left" vertical="top" wrapText="1"/>
    </xf>
    <xf numFmtId="0" fontId="15" fillId="0" borderId="0" xfId="4" quotePrefix="1" applyFont="1" applyAlignment="1">
      <alignment horizontal="left" vertical="top" wrapText="1"/>
    </xf>
    <xf numFmtId="0" fontId="15" fillId="0" borderId="109" xfId="4" quotePrefix="1" applyFont="1" applyBorder="1" applyAlignment="1">
      <alignment horizontal="left" vertical="top" wrapText="1"/>
    </xf>
    <xf numFmtId="0" fontId="29" fillId="0" borderId="90" xfId="3" applyFont="1" applyBorder="1" applyAlignment="1" applyProtection="1">
      <alignment horizontal="center" vertical="center" wrapText="1"/>
      <protection locked="0"/>
    </xf>
    <xf numFmtId="0" fontId="30" fillId="0" borderId="90" xfId="3" applyFont="1" applyBorder="1" applyAlignment="1" applyProtection="1">
      <alignment horizontal="center" vertical="center" wrapText="1"/>
      <protection locked="0"/>
    </xf>
    <xf numFmtId="0" fontId="16" fillId="2" borderId="60" xfId="4" applyFont="1" applyFill="1" applyBorder="1" applyAlignment="1">
      <alignment horizontal="center" vertical="center" textRotation="90"/>
    </xf>
    <xf numFmtId="0" fontId="16" fillId="2" borderId="61" xfId="4" applyFont="1" applyFill="1" applyBorder="1" applyAlignment="1">
      <alignment horizontal="center" vertical="center" textRotation="90"/>
    </xf>
    <xf numFmtId="0" fontId="16" fillId="2" borderId="36" xfId="0" applyFont="1" applyFill="1" applyBorder="1" applyAlignment="1">
      <alignment horizontal="left" vertical="center" wrapText="1"/>
    </xf>
    <xf numFmtId="0" fontId="16" fillId="2" borderId="37" xfId="0" applyFont="1" applyFill="1" applyBorder="1" applyAlignment="1">
      <alignment horizontal="left" vertical="center" wrapText="1"/>
    </xf>
    <xf numFmtId="0" fontId="15" fillId="10" borderId="1" xfId="3" applyFont="1" applyFill="1" applyBorder="1" applyAlignment="1" applyProtection="1">
      <alignment horizontal="center" vertical="center" wrapText="1"/>
      <protection locked="0"/>
    </xf>
    <xf numFmtId="0" fontId="28" fillId="12" borderId="0" xfId="0" applyFont="1" applyFill="1" applyAlignment="1" applyProtection="1">
      <alignment horizontal="center" vertical="center" wrapText="1"/>
      <protection locked="0"/>
    </xf>
    <xf numFmtId="0" fontId="21" fillId="2" borderId="1" xfId="0" applyFont="1" applyFill="1" applyBorder="1" applyAlignment="1" applyProtection="1">
      <alignment horizontal="center" vertical="center" wrapText="1"/>
      <protection hidden="1"/>
    </xf>
    <xf numFmtId="0" fontId="25" fillId="2" borderId="0" xfId="0" applyFont="1" applyFill="1" applyAlignment="1" applyProtection="1">
      <alignment horizontal="center" vertical="center" wrapText="1"/>
      <protection hidden="1"/>
    </xf>
    <xf numFmtId="2" fontId="25" fillId="2" borderId="0" xfId="0" applyNumberFormat="1" applyFont="1" applyFill="1" applyAlignment="1" applyProtection="1">
      <alignment horizontal="center" vertical="center" wrapText="1"/>
      <protection hidden="1"/>
    </xf>
    <xf numFmtId="2" fontId="45" fillId="2" borderId="0" xfId="0" applyNumberFormat="1" applyFont="1" applyFill="1" applyAlignment="1">
      <alignment horizontal="center" vertical="center" wrapText="1"/>
    </xf>
    <xf numFmtId="0" fontId="21" fillId="0" borderId="16" xfId="0" applyFont="1"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1" fillId="0" borderId="16" xfId="0" applyFont="1" applyBorder="1" applyAlignment="1">
      <alignment vertical="center" wrapText="1"/>
    </xf>
    <xf numFmtId="0" fontId="21" fillId="0" borderId="14" xfId="0" applyFont="1" applyBorder="1" applyAlignment="1">
      <alignment vertical="center" wrapText="1"/>
    </xf>
    <xf numFmtId="0" fontId="21" fillId="0" borderId="15" xfId="0" applyFont="1" applyBorder="1" applyAlignment="1">
      <alignment vertical="center" wrapText="1"/>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22" fillId="2" borderId="20" xfId="0" applyFont="1" applyFill="1" applyBorder="1" applyAlignment="1" applyProtection="1">
      <alignment horizontal="left" vertical="center" wrapText="1"/>
      <protection locked="0"/>
    </xf>
    <xf numFmtId="0" fontId="22" fillId="2" borderId="21" xfId="0" applyFont="1" applyFill="1" applyBorder="1" applyAlignment="1" applyProtection="1">
      <alignment horizontal="left" vertical="center" wrapText="1"/>
      <protection locked="0"/>
    </xf>
    <xf numFmtId="0" fontId="22" fillId="2" borderId="22"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center" vertical="center"/>
      <protection locked="0"/>
    </xf>
    <xf numFmtId="0" fontId="21" fillId="2" borderId="21" xfId="0" applyFont="1" applyFill="1" applyBorder="1" applyAlignment="1" applyProtection="1">
      <alignment horizontal="center" vertical="center"/>
      <protection locked="0"/>
    </xf>
    <xf numFmtId="0" fontId="21" fillId="2" borderId="22" xfId="0" applyFont="1" applyFill="1" applyBorder="1" applyAlignment="1" applyProtection="1">
      <alignment horizontal="center" vertical="center"/>
      <protection locked="0"/>
    </xf>
    <xf numFmtId="0" fontId="21" fillId="2" borderId="17" xfId="0" applyFont="1" applyFill="1" applyBorder="1" applyAlignment="1" applyProtection="1">
      <alignment horizontal="center" vertical="center"/>
      <protection locked="0"/>
    </xf>
    <xf numFmtId="0" fontId="21" fillId="2" borderId="12" xfId="0" applyFont="1" applyFill="1" applyBorder="1" applyAlignment="1" applyProtection="1">
      <alignment horizontal="center" vertical="center"/>
      <protection locked="0"/>
    </xf>
    <xf numFmtId="0" fontId="21" fillId="2" borderId="18" xfId="0" applyFont="1" applyFill="1" applyBorder="1" applyAlignment="1" applyProtection="1">
      <alignment horizontal="center" vertical="center"/>
      <protection locked="0"/>
    </xf>
    <xf numFmtId="0" fontId="21" fillId="2" borderId="20"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2" borderId="22" xfId="0" applyFont="1" applyFill="1" applyBorder="1" applyAlignment="1" applyProtection="1">
      <alignment horizontal="left" vertical="center" wrapText="1"/>
      <protection locked="0"/>
    </xf>
    <xf numFmtId="0" fontId="74" fillId="2" borderId="20" xfId="0" applyFont="1" applyFill="1" applyBorder="1" applyAlignment="1" applyProtection="1">
      <alignment horizontal="left" vertical="center" wrapText="1"/>
      <protection locked="0"/>
    </xf>
    <xf numFmtId="0" fontId="74" fillId="2" borderId="22" xfId="0" applyFont="1" applyFill="1" applyBorder="1" applyAlignment="1" applyProtection="1">
      <alignment horizontal="left" vertical="center" wrapText="1"/>
      <protection locked="0"/>
    </xf>
    <xf numFmtId="0" fontId="66" fillId="0" borderId="16" xfId="0" applyFont="1" applyBorder="1" applyAlignment="1">
      <alignment vertical="center" wrapText="1"/>
    </xf>
    <xf numFmtId="0" fontId="66" fillId="0" borderId="14" xfId="0" applyFont="1" applyBorder="1" applyAlignment="1">
      <alignment vertical="center" wrapText="1"/>
    </xf>
    <xf numFmtId="0" fontId="66" fillId="0" borderId="15" xfId="0" applyFont="1" applyBorder="1" applyAlignment="1">
      <alignment vertical="center" wrapText="1"/>
    </xf>
    <xf numFmtId="0" fontId="21" fillId="2" borderId="17" xfId="0" applyFont="1" applyFill="1" applyBorder="1" applyAlignment="1" applyProtection="1">
      <alignment horizontal="left" vertical="center" wrapText="1"/>
      <protection locked="0"/>
    </xf>
    <xf numFmtId="0" fontId="21" fillId="2" borderId="12" xfId="0" applyFont="1" applyFill="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15" fillId="0" borderId="20" xfId="0" applyFont="1" applyBorder="1" applyAlignment="1">
      <alignment horizontal="left" vertical="center" wrapText="1"/>
    </xf>
    <xf numFmtId="0" fontId="15" fillId="0" borderId="21" xfId="0" applyFont="1" applyBorder="1" applyAlignment="1">
      <alignment horizontal="left" vertical="center" wrapText="1"/>
    </xf>
    <xf numFmtId="0" fontId="15" fillId="0" borderId="22" xfId="0" applyFont="1" applyBorder="1" applyAlignment="1">
      <alignment horizontal="left" vertical="center" wrapText="1"/>
    </xf>
    <xf numFmtId="0" fontId="21" fillId="2" borderId="94" xfId="0" applyFont="1" applyFill="1" applyBorder="1" applyAlignment="1" applyProtection="1">
      <alignment horizontal="left" vertical="center" wrapText="1"/>
      <protection locked="0"/>
    </xf>
    <xf numFmtId="2" fontId="46" fillId="2" borderId="0" xfId="0" applyNumberFormat="1" applyFont="1" applyFill="1" applyAlignment="1">
      <alignment horizontal="center" vertical="center" textRotation="90" wrapText="1"/>
    </xf>
    <xf numFmtId="0" fontId="22" fillId="6" borderId="1" xfId="0" applyFont="1" applyFill="1" applyBorder="1" applyAlignment="1" applyProtection="1">
      <alignment horizontal="center" vertical="center"/>
      <protection locked="0"/>
    </xf>
    <xf numFmtId="0" fontId="22" fillId="6" borderId="2" xfId="0" applyFont="1" applyFill="1" applyBorder="1" applyAlignment="1" applyProtection="1">
      <alignment horizontal="center" vertical="center"/>
      <protection locked="0"/>
    </xf>
    <xf numFmtId="0" fontId="22" fillId="6" borderId="1" xfId="0" applyFont="1" applyFill="1" applyBorder="1" applyAlignment="1" applyProtection="1">
      <alignment horizontal="left" vertical="center" wrapText="1"/>
      <protection locked="0"/>
    </xf>
    <xf numFmtId="0" fontId="22" fillId="6" borderId="2" xfId="0" applyFont="1" applyFill="1" applyBorder="1" applyAlignment="1" applyProtection="1">
      <alignment horizontal="left" vertical="center" wrapText="1"/>
      <protection locked="0"/>
    </xf>
    <xf numFmtId="0" fontId="22" fillId="6" borderId="2" xfId="0" applyFont="1" applyFill="1" applyBorder="1" applyAlignment="1" applyProtection="1">
      <alignment horizontal="center" vertical="center" wrapText="1"/>
      <protection locked="0"/>
    </xf>
    <xf numFmtId="0" fontId="22" fillId="6" borderId="24" xfId="0" applyFont="1" applyFill="1" applyBorder="1" applyAlignment="1" applyProtection="1">
      <alignment horizontal="center" vertical="center" wrapText="1"/>
      <protection locked="0"/>
    </xf>
    <xf numFmtId="0" fontId="19" fillId="6" borderId="6" xfId="0" applyFont="1" applyFill="1" applyBorder="1" applyAlignment="1">
      <alignment horizontal="left" vertical="center" wrapText="1"/>
    </xf>
    <xf numFmtId="0" fontId="19" fillId="6" borderId="7" xfId="0" applyFont="1" applyFill="1" applyBorder="1" applyAlignment="1">
      <alignment horizontal="left" vertical="center" wrapText="1"/>
    </xf>
    <xf numFmtId="0" fontId="21" fillId="6" borderId="6" xfId="0" applyFont="1" applyFill="1" applyBorder="1" applyAlignment="1">
      <alignment vertical="center" wrapText="1"/>
    </xf>
    <xf numFmtId="0" fontId="21" fillId="6" borderId="7" xfId="0" applyFont="1" applyFill="1" applyBorder="1" applyAlignment="1">
      <alignment vertical="center" wrapText="1"/>
    </xf>
    <xf numFmtId="0" fontId="22" fillId="6" borderId="2"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4" xfId="0" applyFont="1" applyFill="1" applyBorder="1" applyAlignment="1">
      <alignment horizontal="center" vertical="center" wrapText="1"/>
    </xf>
    <xf numFmtId="0" fontId="21" fillId="6" borderId="62" xfId="0" applyFont="1" applyFill="1" applyBorder="1" applyAlignment="1" applyProtection="1">
      <alignment horizontal="left" vertical="center" wrapText="1"/>
      <protection locked="0"/>
    </xf>
    <xf numFmtId="0" fontId="45" fillId="6" borderId="23" xfId="0" applyFont="1" applyFill="1" applyBorder="1" applyAlignment="1" applyProtection="1">
      <alignment horizontal="left" vertical="center" wrapText="1"/>
      <protection locked="0"/>
    </xf>
    <xf numFmtId="0" fontId="45" fillId="6" borderId="24" xfId="0" applyFont="1" applyFill="1" applyBorder="1" applyAlignment="1" applyProtection="1">
      <alignment horizontal="left" vertical="center" wrapText="1"/>
      <protection locked="0"/>
    </xf>
    <xf numFmtId="0" fontId="22" fillId="6" borderId="1" xfId="0" applyFont="1" applyFill="1" applyBorder="1" applyAlignment="1" applyProtection="1">
      <alignment horizontal="center" vertical="center" textRotation="90" wrapText="1"/>
      <protection locked="0"/>
    </xf>
    <xf numFmtId="0" fontId="22" fillId="6" borderId="2" xfId="0" applyFont="1" applyFill="1" applyBorder="1" applyAlignment="1" applyProtection="1">
      <alignment horizontal="center" vertical="center" textRotation="90" wrapText="1"/>
      <protection locked="0"/>
    </xf>
    <xf numFmtId="0" fontId="22" fillId="6" borderId="83" xfId="0" applyFont="1" applyFill="1" applyBorder="1" applyAlignment="1" applyProtection="1">
      <alignment horizontal="center" vertical="center"/>
      <protection locked="0"/>
    </xf>
    <xf numFmtId="0" fontId="22" fillId="6" borderId="84" xfId="0" applyFont="1" applyFill="1" applyBorder="1" applyAlignment="1" applyProtection="1">
      <alignment horizontal="center" vertical="center"/>
      <protection locked="0"/>
    </xf>
    <xf numFmtId="0" fontId="22" fillId="6" borderId="85" xfId="0" applyFont="1" applyFill="1" applyBorder="1" applyAlignment="1" applyProtection="1">
      <alignment horizontal="center" vertical="center"/>
      <protection locked="0"/>
    </xf>
    <xf numFmtId="0" fontId="22" fillId="6" borderId="1" xfId="0" applyFont="1" applyFill="1" applyBorder="1" applyAlignment="1" applyProtection="1">
      <alignment horizontal="center" vertical="center" textRotation="90" wrapText="1"/>
      <protection hidden="1"/>
    </xf>
    <xf numFmtId="0" fontId="22" fillId="6" borderId="2" xfId="0" applyFont="1" applyFill="1" applyBorder="1" applyAlignment="1" applyProtection="1">
      <alignment horizontal="center" vertical="center" textRotation="90" wrapText="1"/>
      <protection hidden="1"/>
    </xf>
    <xf numFmtId="0" fontId="24" fillId="2" borderId="0" xfId="0" applyFont="1" applyFill="1" applyAlignment="1" applyProtection="1">
      <alignment horizontal="center" vertical="center" textRotation="90" wrapText="1"/>
      <protection hidden="1"/>
    </xf>
    <xf numFmtId="0" fontId="22" fillId="2" borderId="21" xfId="0" applyFont="1" applyFill="1" applyBorder="1" applyAlignment="1" applyProtection="1">
      <alignment horizontal="left" vertical="center"/>
      <protection locked="0"/>
    </xf>
    <xf numFmtId="0" fontId="22" fillId="2" borderId="20" xfId="0" applyFont="1" applyFill="1" applyBorder="1" applyAlignment="1" applyProtection="1">
      <alignment horizontal="center" vertical="center"/>
      <protection locked="0"/>
    </xf>
    <xf numFmtId="0" fontId="22" fillId="2" borderId="21" xfId="0" applyFont="1" applyFill="1" applyBorder="1" applyAlignment="1" applyProtection="1">
      <alignment horizontal="center" vertical="center"/>
      <protection locked="0"/>
    </xf>
    <xf numFmtId="0" fontId="22" fillId="2" borderId="22" xfId="0" applyFont="1" applyFill="1" applyBorder="1" applyAlignment="1" applyProtection="1">
      <alignment horizontal="center" vertical="center"/>
      <protection locked="0"/>
    </xf>
    <xf numFmtId="0" fontId="21" fillId="2" borderId="3" xfId="0" applyFont="1" applyFill="1" applyBorder="1" applyAlignment="1" applyProtection="1">
      <alignment horizontal="center" vertical="center" wrapText="1"/>
      <protection hidden="1"/>
    </xf>
    <xf numFmtId="2" fontId="24" fillId="2" borderId="0" xfId="0" applyNumberFormat="1" applyFont="1" applyFill="1" applyAlignment="1" applyProtection="1">
      <alignment horizontal="center" vertical="center" textRotation="90" wrapText="1"/>
      <protection hidden="1"/>
    </xf>
    <xf numFmtId="166" fontId="25" fillId="2" borderId="0" xfId="0" applyNumberFormat="1" applyFont="1" applyFill="1" applyAlignment="1" applyProtection="1">
      <alignment horizontal="center" vertical="center" wrapText="1"/>
      <protection hidden="1"/>
    </xf>
    <xf numFmtId="166" fontId="45" fillId="2" borderId="0" xfId="0" applyNumberFormat="1" applyFont="1" applyFill="1" applyAlignment="1">
      <alignment horizontal="center" vertical="center" wrapText="1"/>
    </xf>
    <xf numFmtId="0" fontId="21" fillId="2" borderId="16" xfId="0" applyFont="1" applyFill="1" applyBorder="1" applyAlignment="1">
      <alignment vertical="center" wrapText="1"/>
    </xf>
    <xf numFmtId="0" fontId="21" fillId="2" borderId="14" xfId="0" applyFont="1" applyFill="1" applyBorder="1" applyAlignment="1">
      <alignment vertical="center" wrapText="1"/>
    </xf>
    <xf numFmtId="0" fontId="21" fillId="2" borderId="15" xfId="0" applyFont="1" applyFill="1" applyBorder="1" applyAlignment="1">
      <alignment vertical="center" wrapText="1"/>
    </xf>
    <xf numFmtId="0" fontId="21" fillId="18" borderId="20" xfId="0" applyFont="1" applyFill="1" applyBorder="1" applyAlignment="1">
      <alignment horizontal="center" vertical="center" wrapText="1"/>
    </xf>
    <xf numFmtId="0" fontId="21" fillId="18" borderId="21" xfId="0" applyFont="1" applyFill="1" applyBorder="1" applyAlignment="1">
      <alignment horizontal="center" vertical="center" wrapText="1"/>
    </xf>
    <xf numFmtId="0" fontId="21" fillId="18" borderId="22" xfId="0" applyFont="1" applyFill="1" applyBorder="1" applyAlignment="1">
      <alignment horizontal="center" vertical="center" wrapText="1"/>
    </xf>
    <xf numFmtId="0" fontId="45" fillId="2" borderId="12" xfId="0" applyFont="1" applyFill="1" applyBorder="1" applyAlignment="1" applyProtection="1">
      <alignment horizontal="left" vertical="center"/>
      <protection locked="0"/>
    </xf>
    <xf numFmtId="0" fontId="45" fillId="2" borderId="18" xfId="0" applyFont="1" applyFill="1" applyBorder="1" applyAlignment="1" applyProtection="1">
      <alignment horizontal="left" vertical="center"/>
      <protection locked="0"/>
    </xf>
    <xf numFmtId="0" fontId="22" fillId="2" borderId="17" xfId="0" applyFont="1" applyFill="1" applyBorder="1" applyAlignment="1" applyProtection="1">
      <alignment horizontal="center" vertical="center"/>
      <protection locked="0"/>
    </xf>
    <xf numFmtId="0" fontId="22" fillId="2" borderId="12" xfId="0" applyFont="1" applyFill="1" applyBorder="1" applyAlignment="1" applyProtection="1">
      <alignment horizontal="center" vertical="center"/>
      <protection locked="0"/>
    </xf>
    <xf numFmtId="0" fontId="22" fillId="2" borderId="18" xfId="0" applyFont="1" applyFill="1" applyBorder="1" applyAlignment="1" applyProtection="1">
      <alignment horizontal="center" vertical="center"/>
      <protection locked="0"/>
    </xf>
    <xf numFmtId="165" fontId="25" fillId="2" borderId="0" xfId="0" applyNumberFormat="1" applyFont="1" applyFill="1" applyAlignment="1" applyProtection="1">
      <alignment horizontal="center" vertical="center" wrapText="1"/>
      <protection hidden="1"/>
    </xf>
    <xf numFmtId="165" fontId="45" fillId="2" borderId="0" xfId="0" applyNumberFormat="1" applyFont="1" applyFill="1" applyAlignment="1">
      <alignment horizontal="center" vertical="center" wrapText="1"/>
    </xf>
    <xf numFmtId="0" fontId="19" fillId="0" borderId="16" xfId="0" applyFont="1" applyBorder="1" applyAlignment="1">
      <alignment vertical="center" wrapText="1"/>
    </xf>
    <xf numFmtId="0" fontId="19" fillId="0" borderId="14" xfId="0" applyFont="1" applyBorder="1" applyAlignment="1">
      <alignment vertical="center" wrapText="1"/>
    </xf>
    <xf numFmtId="0" fontId="19" fillId="0" borderId="15" xfId="0" applyFont="1" applyBorder="1" applyAlignment="1">
      <alignment vertical="center" wrapText="1"/>
    </xf>
    <xf numFmtId="0" fontId="15" fillId="18" borderId="20" xfId="0" applyFont="1" applyFill="1" applyBorder="1" applyAlignment="1">
      <alignment horizontal="center" vertical="center" wrapText="1"/>
    </xf>
    <xf numFmtId="0" fontId="15" fillId="18" borderId="21" xfId="0" applyFont="1" applyFill="1" applyBorder="1" applyAlignment="1">
      <alignment horizontal="center" vertical="center" wrapText="1"/>
    </xf>
    <xf numFmtId="0" fontId="15" fillId="18" borderId="22" xfId="0" applyFont="1" applyFill="1" applyBorder="1" applyAlignment="1">
      <alignment horizontal="center" vertical="center" wrapText="1"/>
    </xf>
    <xf numFmtId="0" fontId="22" fillId="2" borderId="22" xfId="0" applyFont="1" applyFill="1" applyBorder="1" applyAlignment="1" applyProtection="1">
      <alignment horizontal="left" vertical="center"/>
      <protection locked="0"/>
    </xf>
    <xf numFmtId="0" fontId="21" fillId="2" borderId="2" xfId="0" applyFont="1" applyFill="1" applyBorder="1" applyAlignment="1" applyProtection="1">
      <alignment horizontal="center" vertical="center" wrapText="1"/>
      <protection hidden="1"/>
    </xf>
    <xf numFmtId="0" fontId="21" fillId="2" borderId="23" xfId="0" applyFont="1" applyFill="1" applyBorder="1" applyAlignment="1" applyProtection="1">
      <alignment horizontal="center" vertical="center" wrapText="1"/>
      <protection hidden="1"/>
    </xf>
    <xf numFmtId="0" fontId="21" fillId="2" borderId="24" xfId="0" applyFont="1" applyFill="1" applyBorder="1" applyAlignment="1" applyProtection="1">
      <alignment horizontal="center" vertical="center" wrapText="1"/>
      <protection hidden="1"/>
    </xf>
    <xf numFmtId="0" fontId="19" fillId="18" borderId="20" xfId="0" applyFont="1" applyFill="1" applyBorder="1" applyAlignment="1">
      <alignment horizontal="center" vertical="center" wrapText="1"/>
    </xf>
    <xf numFmtId="0" fontId="19" fillId="18" borderId="21" xfId="0" applyFont="1" applyFill="1" applyBorder="1" applyAlignment="1">
      <alignment horizontal="center" vertical="center" wrapText="1"/>
    </xf>
    <xf numFmtId="0" fontId="19" fillId="18" borderId="22" xfId="0" applyFont="1" applyFill="1" applyBorder="1" applyAlignment="1">
      <alignment horizontal="center" vertical="center" wrapText="1"/>
    </xf>
    <xf numFmtId="0" fontId="22" fillId="2" borderId="17" xfId="0" applyFont="1" applyFill="1" applyBorder="1" applyAlignment="1" applyProtection="1">
      <alignment horizontal="left" vertical="center" wrapText="1"/>
      <protection locked="0"/>
    </xf>
    <xf numFmtId="0" fontId="22" fillId="2" borderId="12" xfId="0" applyFont="1" applyFill="1" applyBorder="1" applyAlignment="1" applyProtection="1">
      <alignment horizontal="left" vertical="center"/>
      <protection locked="0"/>
    </xf>
    <xf numFmtId="0" fontId="22" fillId="2" borderId="18" xfId="0" applyFont="1" applyFill="1" applyBorder="1" applyAlignment="1" applyProtection="1">
      <alignment horizontal="left" vertical="center"/>
      <protection locked="0"/>
    </xf>
    <xf numFmtId="0" fontId="21" fillId="2" borderId="12" xfId="0" applyFont="1" applyFill="1" applyBorder="1" applyAlignment="1" applyProtection="1">
      <alignment horizontal="left" vertical="center"/>
      <protection locked="0"/>
    </xf>
    <xf numFmtId="0" fontId="21" fillId="2" borderId="18" xfId="0" applyFont="1" applyFill="1" applyBorder="1" applyAlignment="1" applyProtection="1">
      <alignment horizontal="left" vertical="center"/>
      <protection locked="0"/>
    </xf>
    <xf numFmtId="0" fontId="45" fillId="2" borderId="21" xfId="0" applyFont="1" applyFill="1" applyBorder="1" applyAlignment="1" applyProtection="1">
      <alignment horizontal="left" vertical="center"/>
      <protection locked="0"/>
    </xf>
    <xf numFmtId="0" fontId="45" fillId="2" borderId="22" xfId="0" applyFont="1" applyFill="1" applyBorder="1" applyAlignment="1" applyProtection="1">
      <alignment horizontal="left" vertical="center"/>
      <protection locked="0"/>
    </xf>
    <xf numFmtId="0" fontId="21" fillId="2" borderId="21" xfId="0" applyFont="1" applyFill="1" applyBorder="1" applyAlignment="1" applyProtection="1">
      <alignment horizontal="left" vertical="center"/>
      <protection locked="0"/>
    </xf>
    <xf numFmtId="0" fontId="21" fillId="2" borderId="22" xfId="0" applyFont="1" applyFill="1" applyBorder="1" applyAlignment="1" applyProtection="1">
      <alignment horizontal="left" vertical="center"/>
      <protection locked="0"/>
    </xf>
    <xf numFmtId="0" fontId="22" fillId="6" borderId="3" xfId="0" applyFont="1" applyFill="1" applyBorder="1" applyAlignment="1" applyProtection="1">
      <alignment horizontal="center" vertical="center" textRotation="90" wrapText="1"/>
      <protection hidden="1"/>
    </xf>
    <xf numFmtId="0" fontId="21" fillId="2" borderId="79" xfId="0" applyFont="1" applyFill="1" applyBorder="1" applyAlignment="1" applyProtection="1">
      <alignment horizontal="center" vertical="center" wrapText="1"/>
      <protection hidden="1"/>
    </xf>
    <xf numFmtId="0" fontId="21" fillId="2" borderId="13" xfId="0" applyFont="1" applyFill="1" applyBorder="1" applyAlignment="1" applyProtection="1">
      <alignment horizontal="center" vertical="center" wrapText="1"/>
      <protection hidden="1"/>
    </xf>
    <xf numFmtId="0" fontId="21" fillId="2" borderId="80" xfId="0" applyFont="1" applyFill="1" applyBorder="1" applyAlignment="1" applyProtection="1">
      <alignment horizontal="center" vertical="center" wrapText="1"/>
      <protection hidden="1"/>
    </xf>
    <xf numFmtId="0" fontId="21" fillId="0" borderId="39" xfId="0" applyFont="1" applyBorder="1" applyAlignment="1">
      <alignment vertical="center" wrapText="1"/>
    </xf>
    <xf numFmtId="0" fontId="21" fillId="0" borderId="40" xfId="0" applyFont="1" applyBorder="1" applyAlignment="1">
      <alignment vertical="center" wrapText="1"/>
    </xf>
    <xf numFmtId="0" fontId="21" fillId="0" borderId="41" xfId="0" applyFont="1" applyBorder="1" applyAlignment="1">
      <alignment vertical="center" wrapText="1"/>
    </xf>
    <xf numFmtId="0" fontId="15" fillId="0" borderId="20" xfId="0" applyFont="1" applyBorder="1" applyAlignment="1">
      <alignment vertical="center" wrapText="1"/>
    </xf>
    <xf numFmtId="0" fontId="15" fillId="0" borderId="21" xfId="0" applyFont="1" applyBorder="1" applyAlignment="1">
      <alignment vertical="center" wrapText="1"/>
    </xf>
    <xf numFmtId="0" fontId="15" fillId="0" borderId="22" xfId="0" applyFont="1" applyBorder="1" applyAlignment="1">
      <alignment vertical="center" wrapText="1"/>
    </xf>
    <xf numFmtId="0" fontId="21" fillId="2" borderId="73" xfId="0" applyFont="1" applyFill="1" applyBorder="1" applyAlignment="1" applyProtection="1">
      <alignment horizontal="center" vertical="center"/>
      <protection locked="0"/>
    </xf>
    <xf numFmtId="0" fontId="21" fillId="2" borderId="74" xfId="0" applyFont="1" applyFill="1" applyBorder="1" applyAlignment="1" applyProtection="1">
      <alignment horizontal="center" vertical="center"/>
      <protection locked="0"/>
    </xf>
    <xf numFmtId="0" fontId="21" fillId="2" borderId="75" xfId="0" applyFont="1" applyFill="1" applyBorder="1" applyAlignment="1" applyProtection="1">
      <alignment horizontal="center" vertical="center"/>
      <protection locked="0"/>
    </xf>
    <xf numFmtId="0" fontId="21" fillId="2" borderId="71" xfId="0" applyFont="1" applyFill="1" applyBorder="1" applyAlignment="1" applyProtection="1">
      <alignment horizontal="center" vertical="center"/>
      <protection locked="0"/>
    </xf>
    <xf numFmtId="0" fontId="21" fillId="2" borderId="31" xfId="0" applyFont="1" applyFill="1" applyBorder="1" applyAlignment="1" applyProtection="1">
      <alignment horizontal="center" vertical="center"/>
      <protection locked="0"/>
    </xf>
    <xf numFmtId="0" fontId="21" fillId="2" borderId="72" xfId="0" applyFont="1" applyFill="1" applyBorder="1" applyAlignment="1" applyProtection="1">
      <alignment horizontal="center" vertical="center"/>
      <protection locked="0"/>
    </xf>
    <xf numFmtId="0" fontId="45" fillId="2" borderId="21" xfId="0" applyFont="1" applyFill="1" applyBorder="1" applyAlignment="1" applyProtection="1">
      <alignment horizontal="left" vertical="center" wrapText="1"/>
      <protection locked="0"/>
    </xf>
    <xf numFmtId="0" fontId="45" fillId="2" borderId="22" xfId="0" applyFont="1" applyFill="1" applyBorder="1" applyAlignment="1" applyProtection="1">
      <alignment horizontal="left" vertical="center" wrapText="1"/>
      <protection locked="0"/>
    </xf>
    <xf numFmtId="0" fontId="19" fillId="6" borderId="1" xfId="0" applyFont="1" applyFill="1" applyBorder="1" applyAlignment="1">
      <alignment horizontal="left" vertical="center" wrapText="1"/>
    </xf>
    <xf numFmtId="0" fontId="19" fillId="6" borderId="2" xfId="0" applyFont="1" applyFill="1" applyBorder="1" applyAlignment="1">
      <alignment horizontal="left" vertical="center" wrapText="1"/>
    </xf>
    <xf numFmtId="0" fontId="21" fillId="6" borderId="1" xfId="0" applyFont="1" applyFill="1" applyBorder="1" applyAlignment="1">
      <alignment vertical="center" wrapText="1"/>
    </xf>
    <xf numFmtId="0" fontId="21" fillId="6" borderId="2" xfId="0" applyFont="1" applyFill="1" applyBorder="1" applyAlignment="1">
      <alignment vertical="center" wrapText="1"/>
    </xf>
    <xf numFmtId="0" fontId="45" fillId="2" borderId="12" xfId="0" applyFont="1" applyFill="1" applyBorder="1" applyAlignment="1" applyProtection="1">
      <alignment horizontal="left" vertical="center" wrapText="1"/>
      <protection locked="0"/>
    </xf>
    <xf numFmtId="0" fontId="45" fillId="2" borderId="18" xfId="0" applyFont="1" applyFill="1" applyBorder="1" applyAlignment="1" applyProtection="1">
      <alignment horizontal="left" vertical="center" wrapText="1"/>
      <protection locked="0"/>
    </xf>
    <xf numFmtId="0" fontId="22" fillId="2" borderId="20" xfId="0" applyFont="1" applyFill="1" applyBorder="1" applyAlignment="1" applyProtection="1">
      <alignment horizontal="left" wrapText="1"/>
      <protection locked="0"/>
    </xf>
    <xf numFmtId="0" fontId="22" fillId="2" borderId="21" xfId="0" applyFont="1" applyFill="1" applyBorder="1" applyAlignment="1" applyProtection="1">
      <alignment horizontal="left" wrapText="1"/>
      <protection locked="0"/>
    </xf>
    <xf numFmtId="0" fontId="22" fillId="2" borderId="22" xfId="0" applyFont="1" applyFill="1" applyBorder="1" applyAlignment="1" applyProtection="1">
      <alignment horizontal="left" wrapText="1"/>
      <protection locked="0"/>
    </xf>
    <xf numFmtId="0" fontId="25" fillId="6" borderId="1" xfId="0" applyFont="1" applyFill="1" applyBorder="1" applyAlignment="1">
      <alignment horizontal="left" vertical="center" wrapText="1"/>
    </xf>
    <xf numFmtId="0" fontId="25" fillId="6" borderId="2" xfId="0" applyFont="1" applyFill="1" applyBorder="1" applyAlignment="1">
      <alignment horizontal="left" vertical="center" wrapText="1"/>
    </xf>
    <xf numFmtId="0" fontId="15" fillId="2" borderId="20"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45" fillId="2" borderId="20" xfId="0" applyFont="1" applyFill="1" applyBorder="1" applyAlignment="1" applyProtection="1">
      <alignment horizontal="left" vertical="center" wrapText="1"/>
      <protection locked="0"/>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0" xfId="0" applyFont="1" applyBorder="1" applyAlignment="1">
      <alignment vertical="center" wrapText="1"/>
    </xf>
    <xf numFmtId="0" fontId="22" fillId="0" borderId="21" xfId="0" applyFont="1" applyBorder="1" applyAlignment="1">
      <alignment vertical="center" wrapText="1"/>
    </xf>
    <xf numFmtId="0" fontId="22" fillId="0" borderId="22" xfId="0" applyFont="1" applyBorder="1" applyAlignment="1">
      <alignment vertical="center" wrapText="1"/>
    </xf>
    <xf numFmtId="0" fontId="22" fillId="18" borderId="20" xfId="0" applyFont="1" applyFill="1" applyBorder="1" applyAlignment="1">
      <alignment horizontal="center" vertical="center" wrapText="1"/>
    </xf>
    <xf numFmtId="0" fontId="22" fillId="18" borderId="21" xfId="0" applyFont="1" applyFill="1" applyBorder="1" applyAlignment="1">
      <alignment horizontal="center" vertical="center" wrapText="1"/>
    </xf>
    <xf numFmtId="0" fontId="22" fillId="18" borderId="22" xfId="0" applyFont="1" applyFill="1" applyBorder="1" applyAlignment="1">
      <alignment horizontal="center" vertical="center" wrapText="1"/>
    </xf>
    <xf numFmtId="0" fontId="22" fillId="2" borderId="20" xfId="0" applyFont="1" applyFill="1" applyBorder="1" applyAlignment="1" applyProtection="1">
      <alignment vertical="center" wrapText="1"/>
      <protection locked="0"/>
    </xf>
    <xf numFmtId="0" fontId="22" fillId="2" borderId="21" xfId="0" applyFont="1" applyFill="1" applyBorder="1" applyAlignment="1" applyProtection="1">
      <alignment vertical="center"/>
      <protection locked="0"/>
    </xf>
    <xf numFmtId="0" fontId="22" fillId="2" borderId="22" xfId="0" applyFont="1" applyFill="1" applyBorder="1" applyAlignment="1" applyProtection="1">
      <alignment vertical="center"/>
      <protection locked="0"/>
    </xf>
    <xf numFmtId="0" fontId="22" fillId="2" borderId="71" xfId="0" applyFont="1" applyFill="1" applyBorder="1" applyAlignment="1" applyProtection="1">
      <alignment horizontal="center" vertical="center"/>
      <protection locked="0"/>
    </xf>
    <xf numFmtId="0" fontId="22" fillId="2" borderId="31" xfId="0" applyFont="1" applyFill="1" applyBorder="1" applyAlignment="1" applyProtection="1">
      <alignment horizontal="center" vertical="center"/>
      <protection locked="0"/>
    </xf>
    <xf numFmtId="0" fontId="22" fillId="2" borderId="72" xfId="0" applyFont="1" applyFill="1" applyBorder="1" applyAlignment="1" applyProtection="1">
      <alignment horizontal="center" vertical="center"/>
      <protection locked="0"/>
    </xf>
    <xf numFmtId="0" fontId="21" fillId="0" borderId="137" xfId="0" applyFont="1" applyBorder="1" applyAlignment="1">
      <alignment horizontal="left" vertical="top" wrapText="1"/>
    </xf>
    <xf numFmtId="0" fontId="21" fillId="0" borderId="77" xfId="0" applyFont="1" applyBorder="1" applyAlignment="1">
      <alignment horizontal="left" vertical="top" wrapText="1"/>
    </xf>
    <xf numFmtId="0" fontId="21" fillId="0" borderId="78" xfId="0" applyFont="1" applyBorder="1" applyAlignment="1">
      <alignment horizontal="left" vertical="top" wrapText="1"/>
    </xf>
    <xf numFmtId="0" fontId="21" fillId="0" borderId="136" xfId="0" applyFont="1" applyBorder="1" applyAlignment="1">
      <alignment vertical="center" wrapText="1"/>
    </xf>
    <xf numFmtId="0" fontId="21" fillId="18" borderId="135" xfId="0" applyFont="1" applyFill="1" applyBorder="1" applyAlignment="1">
      <alignment horizontal="center" vertical="center" wrapText="1"/>
    </xf>
    <xf numFmtId="0" fontId="45" fillId="2" borderId="135" xfId="0" applyFont="1" applyFill="1" applyBorder="1" applyAlignment="1" applyProtection="1">
      <alignment horizontal="left" vertical="center" wrapText="1"/>
      <protection locked="0"/>
    </xf>
    <xf numFmtId="0" fontId="22" fillId="2" borderId="29" xfId="0" applyFont="1" applyFill="1" applyBorder="1" applyAlignment="1" applyProtection="1">
      <alignment horizontal="center" vertical="center"/>
      <protection locked="0"/>
    </xf>
    <xf numFmtId="0" fontId="22" fillId="2" borderId="91" xfId="0" applyFont="1" applyFill="1" applyBorder="1" applyAlignment="1" applyProtection="1">
      <alignment horizontal="center" vertical="center"/>
      <protection locked="0"/>
    </xf>
    <xf numFmtId="0" fontId="22" fillId="2" borderId="96" xfId="0" applyFont="1" applyFill="1" applyBorder="1" applyAlignment="1" applyProtection="1">
      <alignment horizontal="center" vertical="center"/>
      <protection locked="0"/>
    </xf>
    <xf numFmtId="0" fontId="22" fillId="2" borderId="132" xfId="0" applyFont="1" applyFill="1" applyBorder="1" applyAlignment="1" applyProtection="1">
      <alignment horizontal="left" vertical="center" wrapText="1"/>
      <protection locked="0"/>
    </xf>
    <xf numFmtId="0" fontId="22" fillId="2" borderId="133" xfId="0" applyFont="1" applyFill="1" applyBorder="1" applyAlignment="1" applyProtection="1">
      <alignment horizontal="left" vertical="center" wrapText="1"/>
      <protection locked="0"/>
    </xf>
    <xf numFmtId="0" fontId="22" fillId="2" borderId="134" xfId="0" applyFont="1" applyFill="1" applyBorder="1" applyAlignment="1" applyProtection="1">
      <alignment horizontal="left" vertical="center" wrapText="1"/>
      <protection locked="0"/>
    </xf>
    <xf numFmtId="0" fontId="22" fillId="2" borderId="28" xfId="0" applyFont="1" applyFill="1" applyBorder="1" applyAlignment="1" applyProtection="1">
      <alignment horizontal="center" vertical="center"/>
      <protection locked="0"/>
    </xf>
    <xf numFmtId="0" fontId="22" fillId="2" borderId="116" xfId="0" applyFont="1" applyFill="1" applyBorder="1" applyAlignment="1" applyProtection="1">
      <alignment horizontal="center" vertical="center"/>
      <protection locked="0"/>
    </xf>
    <xf numFmtId="0" fontId="22" fillId="2" borderId="117" xfId="0" applyFont="1" applyFill="1" applyBorder="1" applyAlignment="1" applyProtection="1">
      <alignment horizontal="center" vertical="center"/>
      <protection locked="0"/>
    </xf>
    <xf numFmtId="0" fontId="21" fillId="2" borderId="29" xfId="0" applyFont="1" applyFill="1" applyBorder="1" applyAlignment="1" applyProtection="1">
      <alignment horizontal="center" vertical="center" wrapText="1"/>
      <protection hidden="1"/>
    </xf>
    <xf numFmtId="0" fontId="21" fillId="2" borderId="91" xfId="0" applyFont="1" applyFill="1" applyBorder="1" applyAlignment="1" applyProtection="1">
      <alignment horizontal="center" vertical="center" wrapText="1"/>
      <protection hidden="1"/>
    </xf>
    <xf numFmtId="0" fontId="21" fillId="2" borderId="96" xfId="0" applyFont="1" applyFill="1" applyBorder="1" applyAlignment="1" applyProtection="1">
      <alignment horizontal="center" vertical="center" wrapText="1"/>
      <protection hidden="1"/>
    </xf>
    <xf numFmtId="0" fontId="25" fillId="2" borderId="131" xfId="0" applyFont="1" applyFill="1" applyBorder="1" applyAlignment="1" applyProtection="1">
      <alignment horizontal="center" vertical="center" wrapText="1"/>
      <protection hidden="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1" xfId="0" applyFont="1" applyFill="1" applyBorder="1" applyAlignment="1">
      <alignment horizontal="left" vertical="center" wrapText="1"/>
    </xf>
    <xf numFmtId="0" fontId="22" fillId="6" borderId="2" xfId="0" applyFont="1" applyFill="1" applyBorder="1" applyAlignment="1">
      <alignment horizontal="left" vertical="center" wrapText="1"/>
    </xf>
    <xf numFmtId="0" fontId="39" fillId="0" borderId="1" xfId="0" applyFont="1" applyBorder="1" applyAlignment="1">
      <alignment horizontal="center" vertical="center" textRotation="90" shrinkToFit="1"/>
    </xf>
    <xf numFmtId="0" fontId="21" fillId="0" borderId="1" xfId="0" applyFont="1" applyBorder="1" applyAlignment="1">
      <alignment horizontal="left" vertical="top" wrapText="1"/>
    </xf>
    <xf numFmtId="0" fontId="19" fillId="0" borderId="1" xfId="0" applyFont="1" applyBorder="1" applyAlignment="1">
      <alignment vertical="center" wrapText="1"/>
    </xf>
    <xf numFmtId="0" fontId="15" fillId="0" borderId="1" xfId="0" applyFont="1" applyBorder="1" applyAlignment="1">
      <alignment horizontal="center" vertical="center" wrapText="1"/>
    </xf>
    <xf numFmtId="0" fontId="21" fillId="0" borderId="1" xfId="0" applyFont="1" applyBorder="1" applyAlignment="1">
      <alignment horizontal="left" vertical="center" wrapText="1"/>
    </xf>
    <xf numFmtId="0" fontId="15" fillId="0" borderId="1" xfId="0" applyFont="1" applyBorder="1" applyAlignment="1" applyProtection="1">
      <alignment horizontal="center" vertical="center"/>
      <protection locked="0"/>
    </xf>
    <xf numFmtId="0" fontId="24" fillId="6" borderId="4" xfId="0" applyFont="1" applyFill="1" applyBorder="1" applyAlignment="1">
      <alignment horizontal="center" vertical="center"/>
    </xf>
    <xf numFmtId="0" fontId="24" fillId="6" borderId="5" xfId="0" applyFont="1" applyFill="1" applyBorder="1" applyAlignment="1">
      <alignment horizontal="center" vertical="center"/>
    </xf>
    <xf numFmtId="0" fontId="24" fillId="6" borderId="70" xfId="0" applyFont="1" applyFill="1" applyBorder="1" applyAlignment="1">
      <alignment horizontal="center" vertical="center"/>
    </xf>
    <xf numFmtId="0" fontId="24" fillId="6" borderId="1" xfId="0" applyFont="1" applyFill="1" applyBorder="1" applyAlignment="1">
      <alignment horizontal="center" vertical="center" textRotation="90" wrapText="1"/>
    </xf>
    <xf numFmtId="0" fontId="24" fillId="6" borderId="2" xfId="0" applyFont="1" applyFill="1" applyBorder="1" applyAlignment="1">
      <alignment horizontal="center" vertical="center" textRotation="90" wrapText="1"/>
    </xf>
    <xf numFmtId="0" fontId="24" fillId="2" borderId="0" xfId="0" applyFont="1" applyFill="1" applyAlignment="1">
      <alignment horizontal="center" vertical="center" textRotation="90" wrapText="1"/>
    </xf>
    <xf numFmtId="2" fontId="24" fillId="2" borderId="0" xfId="0" applyNumberFormat="1" applyFont="1" applyFill="1" applyAlignment="1">
      <alignment horizontal="center" vertical="center" textRotation="90" wrapText="1"/>
    </xf>
    <xf numFmtId="2" fontId="45" fillId="0" borderId="0" xfId="0" applyNumberFormat="1" applyFont="1" applyAlignment="1">
      <alignment horizontal="center" vertical="center" wrapText="1"/>
    </xf>
    <xf numFmtId="0" fontId="22" fillId="0" borderId="1" xfId="0" applyFont="1" applyBorder="1" applyAlignment="1">
      <alignment horizontal="left" vertical="center" wrapText="1"/>
    </xf>
    <xf numFmtId="0" fontId="15" fillId="0" borderId="1" xfId="0" applyFont="1" applyBorder="1" applyAlignment="1" applyProtection="1">
      <alignment horizontal="center" vertical="center" wrapText="1"/>
      <protection hidden="1"/>
    </xf>
    <xf numFmtId="0" fontId="25" fillId="0" borderId="0" xfId="0" applyFont="1" applyAlignment="1" applyProtection="1">
      <alignment horizontal="center" vertical="center" wrapText="1"/>
      <protection hidden="1"/>
    </xf>
    <xf numFmtId="2" fontId="25" fillId="0" borderId="0" xfId="0" applyNumberFormat="1" applyFont="1" applyAlignment="1" applyProtection="1">
      <alignment horizontal="center" vertical="center" wrapText="1"/>
      <protection hidden="1"/>
    </xf>
    <xf numFmtId="0" fontId="21" fillId="2" borderId="0" xfId="0" applyFont="1" applyFill="1" applyAlignment="1">
      <alignment horizontal="left" vertical="center" wrapText="1"/>
    </xf>
    <xf numFmtId="0" fontId="21" fillId="2" borderId="0" xfId="0" applyFont="1" applyFill="1" applyAlignment="1">
      <alignment horizontal="center"/>
    </xf>
    <xf numFmtId="164" fontId="21" fillId="2" borderId="0" xfId="0" applyNumberFormat="1" applyFont="1" applyFill="1" applyAlignment="1">
      <alignment horizontal="center"/>
    </xf>
    <xf numFmtId="0" fontId="41" fillId="6" borderId="0" xfId="0" applyFont="1" applyFill="1" applyAlignment="1">
      <alignment horizontal="center" vertical="center"/>
    </xf>
    <xf numFmtId="0" fontId="20" fillId="2" borderId="0" xfId="0" applyFont="1" applyFill="1" applyAlignment="1">
      <alignment horizontal="justify" vertical="top" wrapText="1"/>
    </xf>
    <xf numFmtId="0" fontId="24" fillId="6" borderId="1" xfId="0" applyFont="1" applyFill="1" applyBorder="1" applyAlignment="1">
      <alignment horizontal="left" vertical="center" wrapText="1"/>
    </xf>
    <xf numFmtId="0" fontId="24" fillId="6" borderId="2" xfId="0" applyFont="1" applyFill="1" applyBorder="1" applyAlignment="1">
      <alignment horizontal="left" vertical="center" wrapText="1"/>
    </xf>
    <xf numFmtId="0" fontId="22" fillId="6" borderId="1" xfId="0" applyFont="1" applyFill="1" applyBorder="1" applyAlignment="1">
      <alignment vertical="center" wrapText="1"/>
    </xf>
    <xf numFmtId="0" fontId="24" fillId="6" borderId="1" xfId="0" applyFont="1" applyFill="1" applyBorder="1" applyAlignment="1">
      <alignment vertical="center" wrapText="1"/>
    </xf>
    <xf numFmtId="0" fontId="24" fillId="6" borderId="2" xfId="0" applyFont="1" applyFill="1" applyBorder="1" applyAlignment="1">
      <alignment vertical="center" wrapText="1"/>
    </xf>
    <xf numFmtId="0" fontId="24" fillId="6" borderId="23" xfId="0" applyFont="1" applyFill="1" applyBorder="1" applyAlignment="1">
      <alignment horizontal="center" vertical="center" wrapText="1"/>
    </xf>
    <xf numFmtId="0" fontId="53" fillId="6" borderId="62" xfId="0" applyFont="1" applyFill="1" applyBorder="1" applyAlignment="1">
      <alignment horizontal="center" vertical="center" wrapText="1"/>
    </xf>
    <xf numFmtId="0" fontId="45" fillId="6" borderId="23" xfId="0" applyFont="1" applyFill="1" applyBorder="1" applyAlignment="1">
      <alignment horizontal="center" vertical="center" wrapText="1"/>
    </xf>
    <xf numFmtId="2" fontId="24" fillId="0" borderId="0" xfId="0" applyNumberFormat="1" applyFont="1" applyAlignment="1" applyProtection="1">
      <alignment horizontal="center" vertical="center" textRotation="90" wrapText="1"/>
      <protection hidden="1"/>
    </xf>
    <xf numFmtId="2" fontId="24" fillId="0" borderId="0" xfId="0" applyNumberFormat="1" applyFont="1" applyAlignment="1">
      <alignment horizontal="center" vertical="center" textRotation="90" wrapText="1"/>
    </xf>
    <xf numFmtId="0" fontId="21" fillId="9" borderId="76" xfId="0" applyFont="1" applyFill="1" applyBorder="1" applyAlignment="1">
      <alignment horizontal="left" vertical="top" wrapText="1"/>
    </xf>
    <xf numFmtId="0" fontId="21" fillId="9" borderId="77" xfId="0" applyFont="1" applyFill="1" applyBorder="1" applyAlignment="1">
      <alignment horizontal="left" vertical="top" wrapText="1"/>
    </xf>
    <xf numFmtId="0" fontId="21" fillId="9" borderId="78" xfId="0" applyFont="1" applyFill="1" applyBorder="1" applyAlignment="1">
      <alignment horizontal="left" vertical="top" wrapText="1"/>
    </xf>
    <xf numFmtId="0" fontId="26" fillId="5" borderId="1" xfId="0" applyFont="1" applyFill="1" applyBorder="1" applyAlignment="1">
      <alignment horizontal="left" vertical="top" wrapText="1"/>
    </xf>
    <xf numFmtId="0" fontId="25" fillId="5" borderId="1" xfId="0" applyFont="1" applyFill="1" applyBorder="1" applyAlignment="1">
      <alignment horizontal="left" vertical="top" wrapText="1"/>
    </xf>
    <xf numFmtId="0" fontId="25" fillId="5" borderId="2" xfId="0" applyFont="1" applyFill="1" applyBorder="1" applyAlignment="1">
      <alignment horizontal="left" vertical="top" wrapText="1"/>
    </xf>
    <xf numFmtId="0" fontId="21" fillId="9" borderId="16" xfId="0" applyFont="1" applyFill="1" applyBorder="1" applyAlignment="1">
      <alignment horizontal="left" vertical="top" wrapText="1"/>
    </xf>
    <xf numFmtId="0" fontId="21" fillId="9" borderId="14" xfId="0" applyFont="1" applyFill="1" applyBorder="1" applyAlignment="1">
      <alignment horizontal="left" vertical="top" wrapText="1"/>
    </xf>
    <xf numFmtId="0" fontId="21" fillId="9" borderId="15" xfId="0" applyFont="1" applyFill="1" applyBorder="1" applyAlignment="1">
      <alignment horizontal="left" vertical="top" wrapText="1"/>
    </xf>
    <xf numFmtId="0" fontId="21" fillId="9" borderId="142" xfId="0" applyFont="1" applyFill="1" applyBorder="1" applyAlignment="1">
      <alignment horizontal="left" vertical="top" wrapText="1"/>
    </xf>
    <xf numFmtId="0" fontId="24" fillId="5" borderId="1" xfId="0" applyFont="1" applyFill="1" applyBorder="1" applyAlignment="1">
      <alignment horizontal="left" vertical="top" wrapText="1"/>
    </xf>
    <xf numFmtId="0" fontId="24" fillId="5" borderId="1" xfId="0" applyFont="1" applyFill="1" applyBorder="1" applyAlignment="1">
      <alignment horizontal="center" vertical="center" textRotation="90" wrapText="1"/>
    </xf>
    <xf numFmtId="0" fontId="24" fillId="5" borderId="2" xfId="0" applyFont="1" applyFill="1" applyBorder="1" applyAlignment="1">
      <alignment horizontal="center" vertical="center" textRotation="90" wrapText="1"/>
    </xf>
    <xf numFmtId="0" fontId="19" fillId="9" borderId="39" xfId="0" applyFont="1" applyFill="1" applyBorder="1" applyAlignment="1">
      <alignment horizontal="left" vertical="center" wrapText="1"/>
    </xf>
    <xf numFmtId="0" fontId="19" fillId="9" borderId="40" xfId="0" applyFont="1" applyFill="1" applyBorder="1" applyAlignment="1">
      <alignment horizontal="left" vertical="center" wrapText="1"/>
    </xf>
    <xf numFmtId="0" fontId="19" fillId="9" borderId="41" xfId="0" applyFont="1" applyFill="1" applyBorder="1" applyAlignment="1">
      <alignment horizontal="left" vertical="center" wrapText="1"/>
    </xf>
    <xf numFmtId="0" fontId="24" fillId="5" borderId="1" xfId="0" applyFont="1" applyFill="1" applyBorder="1" applyAlignment="1">
      <alignment horizontal="left" vertical="center" wrapText="1"/>
    </xf>
    <xf numFmtId="0" fontId="25" fillId="5" borderId="1" xfId="0" applyFont="1" applyFill="1" applyBorder="1" applyAlignment="1">
      <alignment horizontal="left" vertical="center" wrapText="1"/>
    </xf>
    <xf numFmtId="0" fontId="25" fillId="5" borderId="2" xfId="0" applyFont="1" applyFill="1" applyBorder="1" applyAlignment="1">
      <alignment horizontal="left" vertical="center" wrapText="1"/>
    </xf>
    <xf numFmtId="0" fontId="24" fillId="5" borderId="0" xfId="0" applyFont="1" applyFill="1" applyAlignment="1">
      <alignment horizontal="center" vertical="center"/>
    </xf>
    <xf numFmtId="0" fontId="24" fillId="5" borderId="1" xfId="0" applyFont="1" applyFill="1" applyBorder="1" applyAlignment="1" applyProtection="1">
      <alignment horizontal="center" vertical="center" textRotation="90" wrapText="1"/>
      <protection hidden="1"/>
    </xf>
    <xf numFmtId="0" fontId="24" fillId="5" borderId="2" xfId="0" applyFont="1" applyFill="1" applyBorder="1" applyAlignment="1" applyProtection="1">
      <alignment horizontal="center" vertical="center" textRotation="90" wrapText="1"/>
      <protection hidden="1"/>
    </xf>
    <xf numFmtId="0" fontId="24" fillId="5" borderId="4" xfId="0" applyFont="1" applyFill="1" applyBorder="1" applyAlignment="1">
      <alignment horizontal="center" vertical="center"/>
    </xf>
    <xf numFmtId="0" fontId="24" fillId="5" borderId="5" xfId="0" applyFont="1" applyFill="1" applyBorder="1" applyAlignment="1">
      <alignment horizontal="center" vertical="center"/>
    </xf>
    <xf numFmtId="0" fontId="24" fillId="5" borderId="2" xfId="0" applyFont="1" applyFill="1" applyBorder="1" applyAlignment="1">
      <alignment horizontal="center" vertical="center" wrapText="1"/>
    </xf>
    <xf numFmtId="0" fontId="24" fillId="5" borderId="24" xfId="0" applyFont="1" applyFill="1" applyBorder="1" applyAlignment="1">
      <alignment horizontal="center" vertical="center"/>
    </xf>
    <xf numFmtId="0" fontId="22" fillId="2" borderId="12" xfId="0" applyFont="1" applyFill="1" applyBorder="1" applyAlignment="1" applyProtection="1">
      <alignment horizontal="left" vertical="center" wrapText="1"/>
      <protection locked="0"/>
    </xf>
    <xf numFmtId="0" fontId="22" fillId="2" borderId="18" xfId="0" applyFont="1" applyFill="1" applyBorder="1" applyAlignment="1" applyProtection="1">
      <alignment horizontal="left" vertical="center" wrapText="1"/>
      <protection locked="0"/>
    </xf>
    <xf numFmtId="0" fontId="24" fillId="5" borderId="23" xfId="0" applyFont="1" applyFill="1" applyBorder="1" applyAlignment="1">
      <alignment horizontal="center" vertical="center" wrapText="1"/>
    </xf>
    <xf numFmtId="0" fontId="24" fillId="5" borderId="24" xfId="0" applyFont="1" applyFill="1" applyBorder="1" applyAlignment="1">
      <alignment horizontal="center" vertical="center" wrapText="1"/>
    </xf>
    <xf numFmtId="0" fontId="65" fillId="2" borderId="20" xfId="0" applyFont="1" applyFill="1" applyBorder="1" applyAlignment="1" applyProtection="1">
      <alignment horizontal="left" vertical="center" wrapText="1"/>
      <protection locked="0"/>
    </xf>
    <xf numFmtId="0" fontId="65" fillId="2" borderId="21" xfId="0" applyFont="1" applyFill="1" applyBorder="1" applyAlignment="1" applyProtection="1">
      <alignment horizontal="left" vertical="center" wrapText="1"/>
      <protection locked="0"/>
    </xf>
    <xf numFmtId="0" fontId="65" fillId="2" borderId="22" xfId="0" applyFont="1" applyFill="1" applyBorder="1" applyAlignment="1" applyProtection="1">
      <alignment horizontal="left" vertical="center" wrapText="1"/>
      <protection locked="0"/>
    </xf>
    <xf numFmtId="0" fontId="19" fillId="9" borderId="16" xfId="0" applyFont="1" applyFill="1" applyBorder="1" applyAlignment="1">
      <alignment horizontal="left" vertical="center" wrapText="1"/>
    </xf>
    <xf numFmtId="0" fontId="19" fillId="9" borderId="14" xfId="0" applyFont="1" applyFill="1" applyBorder="1" applyAlignment="1">
      <alignment horizontal="left" vertical="center" wrapText="1"/>
    </xf>
    <xf numFmtId="0" fontId="19" fillId="9" borderId="15" xfId="0" applyFont="1" applyFill="1" applyBorder="1" applyAlignment="1">
      <alignment horizontal="left" vertical="center" wrapText="1"/>
    </xf>
    <xf numFmtId="0" fontId="15" fillId="0" borderId="20" xfId="0" quotePrefix="1" applyFont="1" applyBorder="1" applyAlignment="1">
      <alignment horizontal="left" vertical="center" wrapText="1"/>
    </xf>
    <xf numFmtId="0" fontId="24" fillId="5" borderId="1" xfId="0" applyFont="1" applyFill="1" applyBorder="1" applyAlignment="1" applyProtection="1">
      <alignment horizontal="center" vertical="center" textRotation="90" wrapText="1"/>
      <protection locked="0"/>
    </xf>
    <xf numFmtId="0" fontId="24" fillId="5" borderId="2" xfId="0" applyFont="1" applyFill="1" applyBorder="1" applyAlignment="1" applyProtection="1">
      <alignment horizontal="center" vertical="center" textRotation="90" wrapText="1"/>
      <protection locked="0"/>
    </xf>
    <xf numFmtId="0" fontId="24" fillId="5" borderId="2" xfId="0" applyFont="1" applyFill="1" applyBorder="1" applyAlignment="1" applyProtection="1">
      <alignment horizontal="center" vertical="center" wrapText="1"/>
      <protection locked="0"/>
    </xf>
    <xf numFmtId="0" fontId="24" fillId="5" borderId="24" xfId="0" applyFont="1" applyFill="1" applyBorder="1" applyAlignment="1" applyProtection="1">
      <alignment horizontal="center" vertical="center"/>
      <protection locked="0"/>
    </xf>
    <xf numFmtId="0" fontId="24" fillId="5" borderId="1" xfId="0" applyFont="1" applyFill="1" applyBorder="1" applyAlignment="1" applyProtection="1">
      <alignment horizontal="center" vertical="center"/>
      <protection locked="0"/>
    </xf>
    <xf numFmtId="0" fontId="24" fillId="5" borderId="2" xfId="0" applyFont="1" applyFill="1" applyBorder="1" applyAlignment="1" applyProtection="1">
      <alignment horizontal="center" vertical="center"/>
      <protection locked="0"/>
    </xf>
    <xf numFmtId="0" fontId="24" fillId="5" borderId="4" xfId="0" applyFont="1" applyFill="1" applyBorder="1" applyAlignment="1" applyProtection="1">
      <alignment horizontal="center" vertical="center"/>
      <protection locked="0"/>
    </xf>
    <xf numFmtId="0" fontId="24" fillId="5" borderId="5" xfId="0" applyFont="1" applyFill="1" applyBorder="1" applyAlignment="1" applyProtection="1">
      <alignment horizontal="center" vertical="center"/>
      <protection locked="0"/>
    </xf>
    <xf numFmtId="0" fontId="21" fillId="9" borderId="16" xfId="0" applyFont="1" applyFill="1" applyBorder="1" applyAlignment="1">
      <alignment horizontal="left" vertical="center" wrapText="1"/>
    </xf>
    <xf numFmtId="0" fontId="21" fillId="9" borderId="14" xfId="0" applyFont="1" applyFill="1" applyBorder="1" applyAlignment="1">
      <alignment horizontal="left" vertical="center" wrapText="1"/>
    </xf>
    <xf numFmtId="0" fontId="21" fillId="9" borderId="15" xfId="0" applyFont="1" applyFill="1" applyBorder="1" applyAlignment="1">
      <alignment horizontal="left" vertical="center" wrapText="1"/>
    </xf>
    <xf numFmtId="0" fontId="15" fillId="0" borderId="139" xfId="0" applyFont="1" applyBorder="1" applyAlignment="1">
      <alignment horizontal="left" vertical="center" wrapText="1"/>
    </xf>
    <xf numFmtId="0" fontId="21" fillId="9" borderId="140" xfId="0" applyFont="1" applyFill="1" applyBorder="1" applyAlignment="1">
      <alignment horizontal="left" vertical="center" wrapText="1"/>
    </xf>
    <xf numFmtId="0" fontId="21" fillId="2" borderId="141" xfId="0" applyFont="1" applyFill="1" applyBorder="1" applyAlignment="1" applyProtection="1">
      <alignment horizontal="left" vertical="center" wrapText="1"/>
      <protection locked="0"/>
    </xf>
    <xf numFmtId="0" fontId="21" fillId="2" borderId="20" xfId="0" applyFont="1" applyFill="1" applyBorder="1" applyAlignment="1">
      <alignment horizontal="left" vertical="center" wrapText="1"/>
    </xf>
    <xf numFmtId="0" fontId="21" fillId="2" borderId="21" xfId="0" applyFont="1" applyFill="1" applyBorder="1" applyAlignment="1">
      <alignment horizontal="left" vertical="center" wrapText="1"/>
    </xf>
    <xf numFmtId="0" fontId="21" fillId="2" borderId="22" xfId="0" applyFont="1" applyFill="1" applyBorder="1" applyAlignment="1">
      <alignment horizontal="left" vertical="center" wrapText="1"/>
    </xf>
    <xf numFmtId="0" fontId="24" fillId="5" borderId="23" xfId="0" applyFont="1" applyFill="1" applyBorder="1" applyAlignment="1" applyProtection="1">
      <alignment horizontal="center" vertical="center" wrapText="1"/>
      <protection locked="0"/>
    </xf>
    <xf numFmtId="0" fontId="24" fillId="5" borderId="24" xfId="0" applyFont="1" applyFill="1" applyBorder="1" applyAlignment="1" applyProtection="1">
      <alignment horizontal="center" vertical="center" wrapText="1"/>
      <protection locked="0"/>
    </xf>
    <xf numFmtId="0" fontId="22" fillId="9" borderId="19" xfId="0" applyFont="1" applyFill="1" applyBorder="1" applyAlignment="1">
      <alignment horizontal="left" vertical="center" wrapText="1"/>
    </xf>
    <xf numFmtId="0" fontId="22" fillId="9" borderId="14" xfId="0" applyFont="1" applyFill="1" applyBorder="1" applyAlignment="1">
      <alignment horizontal="left" vertical="center" wrapText="1"/>
    </xf>
    <xf numFmtId="0" fontId="22" fillId="9" borderId="15" xfId="0" applyFont="1" applyFill="1" applyBorder="1" applyAlignment="1">
      <alignment horizontal="left" vertical="center" wrapText="1"/>
    </xf>
    <xf numFmtId="0" fontId="24" fillId="5" borderId="1" xfId="0" applyFont="1" applyFill="1" applyBorder="1" applyAlignment="1">
      <alignment horizontal="center" vertical="center"/>
    </xf>
    <xf numFmtId="0" fontId="24" fillId="5" borderId="2" xfId="0" applyFont="1" applyFill="1" applyBorder="1" applyAlignment="1">
      <alignment horizontal="center" vertical="center"/>
    </xf>
    <xf numFmtId="0" fontId="24" fillId="0" borderId="0" xfId="0" applyFont="1" applyAlignment="1" applyProtection="1">
      <alignment horizontal="center" vertical="center" textRotation="90" wrapText="1"/>
      <protection hidden="1"/>
    </xf>
    <xf numFmtId="0" fontId="24" fillId="0" borderId="0" xfId="0" applyFont="1" applyAlignment="1">
      <alignment horizontal="center" vertical="center" textRotation="90" wrapText="1"/>
    </xf>
    <xf numFmtId="2" fontId="46" fillId="0" borderId="0" xfId="0" applyNumberFormat="1" applyFont="1" applyAlignment="1">
      <alignment horizontal="center" vertical="center" textRotation="90" wrapText="1"/>
    </xf>
    <xf numFmtId="0" fontId="46" fillId="0" borderId="0" xfId="0" applyFont="1" applyAlignment="1">
      <alignment horizontal="center" vertical="center" textRotation="90" wrapText="1"/>
    </xf>
    <xf numFmtId="0" fontId="45" fillId="0" borderId="0" xfId="0" applyFont="1" applyAlignment="1">
      <alignment horizontal="center" vertical="center" wrapText="1"/>
    </xf>
    <xf numFmtId="0" fontId="22" fillId="2" borderId="21" xfId="0" applyFont="1" applyFill="1" applyBorder="1" applyAlignment="1" applyProtection="1">
      <alignment vertical="center" wrapText="1"/>
      <protection locked="0"/>
    </xf>
    <xf numFmtId="0" fontId="22" fillId="2" borderId="22" xfId="0" applyFont="1" applyFill="1" applyBorder="1" applyAlignment="1" applyProtection="1">
      <alignment vertical="center" wrapText="1"/>
      <protection locked="0"/>
    </xf>
    <xf numFmtId="0" fontId="15" fillId="2" borderId="20" xfId="0" applyFont="1" applyFill="1" applyBorder="1" applyAlignment="1" applyProtection="1">
      <alignment horizontal="left" vertical="center" wrapText="1"/>
      <protection locked="0"/>
    </xf>
    <xf numFmtId="0" fontId="15" fillId="2" borderId="21" xfId="0" applyFont="1" applyFill="1" applyBorder="1" applyAlignment="1" applyProtection="1">
      <alignment horizontal="left" vertical="center" wrapText="1"/>
      <protection locked="0"/>
    </xf>
    <xf numFmtId="0" fontId="15" fillId="2" borderId="22" xfId="0" applyFont="1" applyFill="1" applyBorder="1" applyAlignment="1" applyProtection="1">
      <alignment horizontal="left" vertical="center" wrapText="1"/>
      <protection locked="0"/>
    </xf>
    <xf numFmtId="0" fontId="19" fillId="0" borderId="39" xfId="0" applyFont="1" applyBorder="1" applyAlignment="1">
      <alignment horizontal="left" vertical="center" wrapText="1"/>
    </xf>
    <xf numFmtId="0" fontId="19" fillId="0" borderId="40" xfId="0" applyFont="1" applyBorder="1" applyAlignment="1">
      <alignment horizontal="left" vertical="center" wrapText="1"/>
    </xf>
    <xf numFmtId="0" fontId="19" fillId="0" borderId="41" xfId="0" applyFont="1" applyBorder="1" applyAlignment="1">
      <alignment horizontal="left" vertical="center" wrapText="1"/>
    </xf>
    <xf numFmtId="0" fontId="22" fillId="2" borderId="139" xfId="0" applyFont="1" applyFill="1" applyBorder="1" applyAlignment="1" applyProtection="1">
      <alignment horizontal="left" vertical="center" wrapText="1"/>
      <protection locked="0"/>
    </xf>
    <xf numFmtId="0" fontId="24" fillId="3" borderId="1" xfId="0" applyFont="1" applyFill="1" applyBorder="1" applyAlignment="1">
      <alignment horizontal="left" vertical="center" wrapText="1"/>
    </xf>
    <xf numFmtId="0" fontId="25" fillId="3" borderId="1" xfId="0" applyFont="1" applyFill="1" applyBorder="1" applyAlignment="1">
      <alignment horizontal="left" vertical="center" wrapText="1"/>
    </xf>
    <xf numFmtId="0" fontId="25" fillId="3" borderId="2" xfId="0" applyFont="1" applyFill="1" applyBorder="1" applyAlignment="1">
      <alignment horizontal="left" vertical="center" wrapText="1"/>
    </xf>
    <xf numFmtId="0" fontId="24" fillId="3" borderId="4"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5" fillId="3" borderId="120" xfId="0" applyFont="1" applyFill="1" applyBorder="1" applyAlignment="1">
      <alignment horizontal="center" vertical="center" wrapText="1"/>
    </xf>
    <xf numFmtId="0" fontId="24" fillId="3" borderId="4" xfId="0" applyFont="1" applyFill="1" applyBorder="1" applyAlignment="1">
      <alignment vertical="center" wrapText="1"/>
    </xf>
    <xf numFmtId="0" fontId="25" fillId="3" borderId="4" xfId="0" applyFont="1" applyFill="1" applyBorder="1" applyAlignment="1">
      <alignment vertical="center" wrapText="1"/>
    </xf>
    <xf numFmtId="0" fontId="25" fillId="3" borderId="120" xfId="0" applyFont="1" applyFill="1" applyBorder="1" applyAlignment="1">
      <alignment vertical="center" wrapText="1"/>
    </xf>
    <xf numFmtId="0" fontId="24" fillId="3" borderId="0" xfId="0" applyFont="1" applyFill="1" applyAlignment="1">
      <alignment horizontal="center" vertical="center"/>
    </xf>
    <xf numFmtId="0" fontId="24" fillId="3" borderId="1" xfId="0" applyFont="1" applyFill="1" applyBorder="1" applyAlignment="1" applyProtection="1">
      <alignment horizontal="center" vertical="center" textRotation="90" wrapText="1"/>
      <protection hidden="1"/>
    </xf>
    <xf numFmtId="0" fontId="24" fillId="3" borderId="2" xfId="0" applyFont="1" applyFill="1" applyBorder="1" applyAlignment="1" applyProtection="1">
      <alignment horizontal="center" vertical="center" textRotation="90" wrapText="1"/>
      <protection hidden="1"/>
    </xf>
    <xf numFmtId="0" fontId="24" fillId="3" borderId="122" xfId="0" applyFont="1" applyFill="1" applyBorder="1" applyAlignment="1">
      <alignment horizontal="center" vertical="center" textRotation="90" wrapText="1"/>
    </xf>
    <xf numFmtId="0" fontId="24" fillId="3" borderId="124" xfId="0" applyFont="1" applyFill="1" applyBorder="1" applyAlignment="1">
      <alignment horizontal="center" vertical="center" textRotation="90" wrapText="1"/>
    </xf>
    <xf numFmtId="0" fontId="24" fillId="3" borderId="126" xfId="0" applyFont="1" applyFill="1" applyBorder="1" applyAlignment="1">
      <alignment horizontal="center" vertical="center" textRotation="90" wrapText="1"/>
    </xf>
    <xf numFmtId="0" fontId="21" fillId="2" borderId="27" xfId="0" applyFont="1" applyFill="1" applyBorder="1" applyAlignment="1" applyProtection="1">
      <alignment horizontal="center" vertical="center" wrapText="1"/>
      <protection hidden="1"/>
    </xf>
    <xf numFmtId="0" fontId="24" fillId="3" borderId="122" xfId="0" applyFont="1" applyFill="1" applyBorder="1" applyAlignment="1" applyProtection="1">
      <alignment horizontal="center" vertical="center" textRotation="90" wrapText="1"/>
      <protection hidden="1"/>
    </xf>
    <xf numFmtId="0" fontId="24" fillId="3" borderId="124" xfId="0" applyFont="1" applyFill="1" applyBorder="1" applyAlignment="1" applyProtection="1">
      <alignment horizontal="center" vertical="center" textRotation="90" wrapText="1"/>
      <protection hidden="1"/>
    </xf>
    <xf numFmtId="0" fontId="24" fillId="3" borderId="126" xfId="0" applyFont="1" applyFill="1" applyBorder="1" applyAlignment="1" applyProtection="1">
      <alignment horizontal="center" vertical="center" textRotation="90" wrapText="1"/>
      <protection hidden="1"/>
    </xf>
    <xf numFmtId="0" fontId="19" fillId="0" borderId="19"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21" fillId="2" borderId="94" xfId="0" applyFont="1" applyFill="1" applyBorder="1" applyAlignment="1" applyProtection="1">
      <alignment horizontal="center" vertical="center"/>
      <protection locked="0"/>
    </xf>
    <xf numFmtId="0" fontId="24" fillId="3" borderId="1" xfId="0" applyFont="1" applyFill="1" applyBorder="1" applyAlignment="1">
      <alignment horizontal="center" vertical="center"/>
    </xf>
    <xf numFmtId="0" fontId="24" fillId="3" borderId="67" xfId="0" applyFont="1" applyFill="1" applyBorder="1" applyAlignment="1">
      <alignment horizontal="center" vertical="center"/>
    </xf>
    <xf numFmtId="0" fontId="24" fillId="3" borderId="68" xfId="0" applyFont="1" applyFill="1" applyBorder="1" applyAlignment="1">
      <alignment horizontal="center" vertical="center" textRotation="90" wrapText="1"/>
    </xf>
    <xf numFmtId="0" fontId="24" fillId="3" borderId="1" xfId="0" applyFont="1" applyFill="1" applyBorder="1" applyAlignment="1">
      <alignment horizontal="center" vertical="center" textRotation="90" wrapText="1"/>
    </xf>
    <xf numFmtId="0" fontId="24" fillId="3" borderId="67" xfId="0" applyFont="1" applyFill="1" applyBorder="1" applyAlignment="1">
      <alignment horizontal="center" vertical="center" textRotation="90" wrapText="1"/>
    </xf>
    <xf numFmtId="0" fontId="21" fillId="2" borderId="119" xfId="0" applyFont="1" applyFill="1" applyBorder="1" applyAlignment="1" applyProtection="1">
      <alignment horizontal="center" vertical="center"/>
      <protection locked="0"/>
    </xf>
    <xf numFmtId="0" fontId="24" fillId="3" borderId="121" xfId="0" applyFont="1" applyFill="1" applyBorder="1" applyAlignment="1">
      <alignment horizontal="left" vertical="top" wrapText="1"/>
    </xf>
    <xf numFmtId="0" fontId="25" fillId="3" borderId="123" xfId="0" applyFont="1" applyFill="1" applyBorder="1" applyAlignment="1">
      <alignment horizontal="left" vertical="top" wrapText="1"/>
    </xf>
    <xf numFmtId="0" fontId="25" fillId="3" borderId="125" xfId="0" applyFont="1" applyFill="1" applyBorder="1" applyAlignment="1">
      <alignment horizontal="left" vertical="top" wrapText="1"/>
    </xf>
    <xf numFmtId="0" fontId="24" fillId="3" borderId="68"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67" xfId="0" applyFont="1" applyFill="1" applyBorder="1" applyAlignment="1">
      <alignment horizontal="center" vertical="center" wrapText="1"/>
    </xf>
    <xf numFmtId="0" fontId="24" fillId="3" borderId="68" xfId="0" applyFont="1" applyFill="1" applyBorder="1" applyAlignment="1">
      <alignment horizontal="center" vertical="center"/>
    </xf>
    <xf numFmtId="0" fontId="24" fillId="3" borderId="1" xfId="0" applyFont="1" applyFill="1" applyBorder="1" applyAlignment="1" applyProtection="1">
      <alignment horizontal="center" vertical="center" textRotation="90" wrapText="1"/>
      <protection locked="0"/>
    </xf>
    <xf numFmtId="0" fontId="24" fillId="3" borderId="2" xfId="0" applyFont="1" applyFill="1" applyBorder="1" applyAlignment="1" applyProtection="1">
      <alignment horizontal="center" vertical="center" textRotation="90" wrapText="1"/>
      <protection locked="0"/>
    </xf>
    <xf numFmtId="0" fontId="24" fillId="3" borderId="1" xfId="0" applyFont="1" applyFill="1" applyBorder="1" applyAlignment="1" applyProtection="1">
      <alignment horizontal="center" vertical="center"/>
      <protection locked="0"/>
    </xf>
    <xf numFmtId="0" fontId="24" fillId="3" borderId="2"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0" fontId="24" fillId="3" borderId="5" xfId="0" applyFont="1" applyFill="1" applyBorder="1" applyAlignment="1" applyProtection="1">
      <alignment horizontal="center" vertical="center"/>
      <protection locked="0"/>
    </xf>
    <xf numFmtId="0" fontId="24" fillId="3" borderId="2" xfId="0" applyFont="1" applyFill="1" applyBorder="1" applyAlignment="1" applyProtection="1">
      <alignment horizontal="center" vertical="center" wrapText="1"/>
      <protection locked="0"/>
    </xf>
    <xf numFmtId="0" fontId="24" fillId="3" borderId="24" xfId="0" applyFont="1" applyFill="1" applyBorder="1" applyAlignment="1" applyProtection="1">
      <alignment horizontal="center" vertical="center"/>
      <protection locked="0"/>
    </xf>
    <xf numFmtId="0" fontId="19" fillId="0" borderId="16" xfId="0" applyFont="1" applyBorder="1" applyAlignment="1">
      <alignment horizontal="left" vertical="center" wrapText="1"/>
    </xf>
    <xf numFmtId="0" fontId="24" fillId="3" borderId="2" xfId="0" applyFont="1" applyFill="1" applyBorder="1" applyAlignment="1">
      <alignment horizontal="center" vertical="center" wrapText="1"/>
    </xf>
    <xf numFmtId="0" fontId="24" fillId="3" borderId="23" xfId="0" applyFont="1" applyFill="1" applyBorder="1" applyAlignment="1">
      <alignment horizontal="center" vertical="center" wrapText="1"/>
    </xf>
    <xf numFmtId="0" fontId="24" fillId="3" borderId="24" xfId="0" applyFont="1" applyFill="1" applyBorder="1" applyAlignment="1">
      <alignment horizontal="center" vertical="center" wrapText="1"/>
    </xf>
    <xf numFmtId="0" fontId="15" fillId="0" borderId="16" xfId="0" applyFont="1" applyBorder="1" applyAlignment="1">
      <alignment horizontal="left" vertical="center" wrapText="1"/>
    </xf>
    <xf numFmtId="0" fontId="15" fillId="0" borderId="14" xfId="0" applyFont="1" applyBorder="1" applyAlignment="1">
      <alignment horizontal="left" vertical="center" wrapText="1"/>
    </xf>
    <xf numFmtId="0" fontId="15" fillId="0" borderId="15" xfId="0" applyFont="1" applyBorder="1" applyAlignment="1">
      <alignment horizontal="left" vertical="center" wrapText="1"/>
    </xf>
    <xf numFmtId="0" fontId="24" fillId="3" borderId="68" xfId="0" applyFont="1" applyFill="1" applyBorder="1" applyAlignment="1" applyProtection="1">
      <alignment horizontal="center" vertical="center" wrapText="1"/>
      <protection locked="0"/>
    </xf>
    <xf numFmtId="0" fontId="24" fillId="3" borderId="1" xfId="0" applyFont="1" applyFill="1" applyBorder="1" applyAlignment="1" applyProtection="1">
      <alignment horizontal="center" vertical="center" wrapText="1"/>
      <protection locked="0"/>
    </xf>
    <xf numFmtId="0" fontId="24" fillId="3" borderId="67" xfId="0" applyFont="1" applyFill="1" applyBorder="1" applyAlignment="1" applyProtection="1">
      <alignment horizontal="center" vertical="center" wrapText="1"/>
      <protection locked="0"/>
    </xf>
    <xf numFmtId="0" fontId="15" fillId="0" borderId="20" xfId="0" applyFont="1" applyBorder="1" applyAlignment="1">
      <alignment horizontal="left" vertical="top" wrapText="1"/>
    </xf>
    <xf numFmtId="0" fontId="15" fillId="0" borderId="21" xfId="0" applyFont="1" applyBorder="1" applyAlignment="1">
      <alignment horizontal="left" vertical="top" wrapText="1"/>
    </xf>
    <xf numFmtId="0" fontId="15" fillId="0" borderId="22" xfId="0" applyFont="1" applyBorder="1" applyAlignment="1">
      <alignment horizontal="left" vertical="top" wrapText="1"/>
    </xf>
    <xf numFmtId="0" fontId="24" fillId="3" borderId="121" xfId="0" applyFont="1" applyFill="1" applyBorder="1" applyAlignment="1">
      <alignment horizontal="center" vertical="center" wrapText="1"/>
    </xf>
    <xf numFmtId="0" fontId="25" fillId="3" borderId="123" xfId="0" applyFont="1" applyFill="1" applyBorder="1" applyAlignment="1">
      <alignment horizontal="center" vertical="center" wrapText="1"/>
    </xf>
    <xf numFmtId="0" fontId="25" fillId="3" borderId="125" xfId="0" applyFont="1" applyFill="1" applyBorder="1" applyAlignment="1">
      <alignment horizontal="center" vertical="center" wrapText="1"/>
    </xf>
    <xf numFmtId="0" fontId="24" fillId="3" borderId="62" xfId="0" applyFont="1" applyFill="1" applyBorder="1" applyAlignment="1">
      <alignment horizontal="center" vertical="center" wrapText="1"/>
    </xf>
    <xf numFmtId="0" fontId="24" fillId="3" borderId="68" xfId="0" applyFont="1" applyFill="1" applyBorder="1" applyAlignment="1" applyProtection="1">
      <alignment horizontal="center" vertical="center" textRotation="90" wrapText="1"/>
      <protection locked="0"/>
    </xf>
    <xf numFmtId="0" fontId="24" fillId="3" borderId="67" xfId="0" applyFont="1" applyFill="1" applyBorder="1" applyAlignment="1" applyProtection="1">
      <alignment horizontal="center" vertical="center" textRotation="90" wrapText="1"/>
      <protection locked="0"/>
    </xf>
    <xf numFmtId="0" fontId="24" fillId="3" borderId="83" xfId="0" applyFont="1" applyFill="1" applyBorder="1" applyAlignment="1" applyProtection="1">
      <alignment horizontal="center" vertical="center"/>
      <protection locked="0"/>
    </xf>
    <xf numFmtId="0" fontId="24" fillId="3" borderId="84" xfId="0" applyFont="1" applyFill="1" applyBorder="1" applyAlignment="1" applyProtection="1">
      <alignment horizontal="center" vertical="center"/>
      <protection locked="0"/>
    </xf>
    <xf numFmtId="0" fontId="24" fillId="3" borderId="67" xfId="0" applyFont="1" applyFill="1" applyBorder="1" applyAlignment="1" applyProtection="1">
      <alignment horizontal="center" vertical="center"/>
      <protection locked="0"/>
    </xf>
    <xf numFmtId="168" fontId="25" fillId="0" borderId="0" xfId="0" applyNumberFormat="1" applyFont="1" applyAlignment="1" applyProtection="1">
      <alignment horizontal="center" vertical="center" wrapText="1"/>
      <protection hidden="1"/>
    </xf>
    <xf numFmtId="0" fontId="22" fillId="2" borderId="20" xfId="0" applyFont="1" applyFill="1" applyBorder="1" applyAlignment="1" applyProtection="1">
      <alignment horizontal="left" vertical="top" wrapText="1"/>
      <protection locked="0"/>
    </xf>
    <xf numFmtId="0" fontId="22" fillId="2" borderId="21" xfId="0" applyFont="1" applyFill="1" applyBorder="1" applyAlignment="1" applyProtection="1">
      <alignment horizontal="left" vertical="top" wrapText="1"/>
      <protection locked="0"/>
    </xf>
    <xf numFmtId="0" fontId="22" fillId="2" borderId="22" xfId="0" applyFont="1" applyFill="1" applyBorder="1" applyAlignment="1" applyProtection="1">
      <alignment horizontal="left" vertical="top" wrapText="1"/>
      <protection locked="0"/>
    </xf>
    <xf numFmtId="0" fontId="26" fillId="7" borderId="25" xfId="0" applyFont="1" applyFill="1" applyBorder="1" applyAlignment="1">
      <alignment horizontal="left" vertical="top" wrapText="1"/>
    </xf>
    <xf numFmtId="0" fontId="24" fillId="7" borderId="25" xfId="0" applyFont="1" applyFill="1" applyBorder="1" applyAlignment="1">
      <alignment horizontal="left" vertical="top" wrapText="1"/>
    </xf>
    <xf numFmtId="0" fontId="26" fillId="7" borderId="69" xfId="0" applyFont="1" applyFill="1" applyBorder="1" applyAlignment="1">
      <alignment horizontal="left" vertical="top" wrapText="1"/>
    </xf>
    <xf numFmtId="0" fontId="24" fillId="7" borderId="81" xfId="0" applyFont="1" applyFill="1" applyBorder="1" applyAlignment="1" applyProtection="1">
      <alignment horizontal="center" vertical="center" textRotation="90" wrapText="1"/>
      <protection hidden="1"/>
    </xf>
    <xf numFmtId="0" fontId="24" fillId="7" borderId="82" xfId="0" applyFont="1" applyFill="1" applyBorder="1" applyAlignment="1" applyProtection="1">
      <alignment horizontal="center" vertical="center" textRotation="90" wrapText="1"/>
      <protection hidden="1"/>
    </xf>
    <xf numFmtId="0" fontId="24" fillId="7" borderId="81" xfId="0" applyFont="1" applyFill="1" applyBorder="1" applyAlignment="1">
      <alignment horizontal="center" vertical="center" textRotation="90" wrapText="1"/>
    </xf>
    <xf numFmtId="0" fontId="24" fillId="7" borderId="82" xfId="0" applyFont="1" applyFill="1" applyBorder="1" applyAlignment="1">
      <alignment horizontal="center" vertical="center" textRotation="90" wrapText="1"/>
    </xf>
    <xf numFmtId="0" fontId="24" fillId="7" borderId="0" xfId="0" applyFont="1" applyFill="1" applyAlignment="1">
      <alignment horizontal="center" vertical="center"/>
    </xf>
    <xf numFmtId="0" fontId="22" fillId="0" borderId="68" xfId="0" applyFont="1" applyBorder="1" applyAlignment="1">
      <alignment horizontal="justify" vertical="center" wrapText="1"/>
    </xf>
    <xf numFmtId="0" fontId="22" fillId="0" borderId="1" xfId="0" applyFont="1" applyBorder="1" applyAlignment="1">
      <alignment horizontal="justify" vertical="center" wrapText="1"/>
    </xf>
    <xf numFmtId="0" fontId="22" fillId="0" borderId="67" xfId="0" applyFont="1" applyBorder="1" applyAlignment="1">
      <alignment horizontal="justify" vertical="center" wrapText="1"/>
    </xf>
    <xf numFmtId="0" fontId="24" fillId="7" borderId="25" xfId="0" applyFont="1" applyFill="1" applyBorder="1" applyAlignment="1">
      <alignment horizontal="center" vertical="center"/>
    </xf>
    <xf numFmtId="0" fontId="21" fillId="0" borderId="66" xfId="0" applyFont="1" applyBorder="1" applyAlignment="1">
      <alignment horizontal="justify" vertical="center" wrapText="1"/>
    </xf>
    <xf numFmtId="0" fontId="21" fillId="0" borderId="1" xfId="0" applyFont="1" applyBorder="1" applyAlignment="1">
      <alignment horizontal="justify" vertical="center" wrapText="1"/>
    </xf>
    <xf numFmtId="0" fontId="21" fillId="0" borderId="67" xfId="0" applyFont="1" applyBorder="1" applyAlignment="1">
      <alignment horizontal="justify" vertical="center" wrapText="1"/>
    </xf>
    <xf numFmtId="0" fontId="21" fillId="2" borderId="17" xfId="0" applyFont="1" applyFill="1" applyBorder="1" applyAlignment="1" applyProtection="1">
      <alignment vertical="center" wrapText="1"/>
      <protection locked="0"/>
    </xf>
    <xf numFmtId="0" fontId="21" fillId="2" borderId="12" xfId="0" applyFont="1" applyFill="1" applyBorder="1" applyAlignment="1" applyProtection="1">
      <alignment vertical="center" wrapText="1"/>
      <protection locked="0"/>
    </xf>
    <xf numFmtId="0" fontId="21" fillId="2" borderId="18" xfId="0" applyFont="1" applyFill="1" applyBorder="1" applyAlignment="1" applyProtection="1">
      <alignment vertical="center" wrapText="1"/>
      <protection locked="0"/>
    </xf>
    <xf numFmtId="0" fontId="21" fillId="0" borderId="68" xfId="0" applyFont="1" applyBorder="1" applyAlignment="1">
      <alignment horizontal="justify" vertical="center" wrapText="1"/>
    </xf>
    <xf numFmtId="0" fontId="24" fillId="7" borderId="25" xfId="0" applyFont="1" applyFill="1" applyBorder="1" applyAlignment="1">
      <alignment horizontal="center" vertical="center" wrapText="1"/>
    </xf>
    <xf numFmtId="0" fontId="24" fillId="7" borderId="25" xfId="0" applyFont="1" applyFill="1" applyBorder="1" applyAlignment="1" applyProtection="1">
      <alignment horizontal="center" vertical="center" wrapText="1"/>
      <protection locked="0"/>
    </xf>
    <xf numFmtId="0" fontId="24" fillId="7" borderId="25" xfId="0" applyFont="1" applyFill="1" applyBorder="1" applyAlignment="1" applyProtection="1">
      <alignment horizontal="center" vertical="center"/>
      <protection locked="0"/>
    </xf>
    <xf numFmtId="0" fontId="24" fillId="7" borderId="25" xfId="0" applyFont="1" applyFill="1" applyBorder="1" applyAlignment="1" applyProtection="1">
      <alignment horizontal="center" vertical="center" textRotation="90" wrapText="1"/>
      <protection locked="0"/>
    </xf>
    <xf numFmtId="0" fontId="21" fillId="0" borderId="3" xfId="0" applyFont="1" applyBorder="1" applyAlignment="1">
      <alignment horizontal="justify" vertical="center" wrapText="1"/>
    </xf>
    <xf numFmtId="0" fontId="71" fillId="2" borderId="21" xfId="0" applyFont="1" applyFill="1" applyBorder="1" applyAlignment="1" applyProtection="1">
      <alignment horizontal="left" vertical="center" wrapText="1"/>
      <protection locked="0"/>
    </xf>
    <xf numFmtId="0" fontId="71" fillId="2" borderId="22" xfId="0" applyFont="1" applyFill="1" applyBorder="1" applyAlignment="1" applyProtection="1">
      <alignment horizontal="left" vertical="center" wrapText="1"/>
      <protection locked="0"/>
    </xf>
    <xf numFmtId="0" fontId="19" fillId="0" borderId="20" xfId="0" applyFont="1" applyBorder="1" applyAlignment="1">
      <alignment horizontal="left" vertical="center" wrapText="1"/>
    </xf>
    <xf numFmtId="0" fontId="19" fillId="0" borderId="21" xfId="0" applyFont="1" applyBorder="1" applyAlignment="1">
      <alignment horizontal="left" vertical="center" wrapText="1"/>
    </xf>
    <xf numFmtId="0" fontId="19" fillId="0" borderId="22" xfId="0" applyFont="1" applyBorder="1" applyAlignment="1">
      <alignment horizontal="left" vertical="center" wrapText="1"/>
    </xf>
    <xf numFmtId="0" fontId="24" fillId="7" borderId="25" xfId="0" applyFont="1" applyFill="1" applyBorder="1" applyAlignment="1">
      <alignment horizontal="center" vertical="center" textRotation="90" wrapText="1"/>
    </xf>
    <xf numFmtId="0" fontId="15" fillId="0" borderId="115" xfId="0" applyFont="1" applyBorder="1" applyAlignment="1">
      <alignment horizontal="left" vertical="center" wrapText="1"/>
    </xf>
    <xf numFmtId="0" fontId="15" fillId="0" borderId="116" xfId="0" applyFont="1" applyBorder="1" applyAlignment="1">
      <alignment horizontal="left" vertical="center" wrapText="1"/>
    </xf>
    <xf numFmtId="0" fontId="15" fillId="0" borderId="117" xfId="0" applyFont="1" applyBorder="1" applyAlignment="1">
      <alignment horizontal="left" vertical="center" wrapText="1"/>
    </xf>
    <xf numFmtId="0" fontId="19" fillId="0" borderId="62" xfId="0" applyFont="1" applyBorder="1" applyAlignment="1">
      <alignment horizontal="justify" vertical="center" wrapText="1"/>
    </xf>
    <xf numFmtId="0" fontId="19" fillId="0" borderId="23" xfId="0" applyFont="1" applyBorder="1" applyAlignment="1">
      <alignment horizontal="justify" vertical="center" wrapText="1"/>
    </xf>
    <xf numFmtId="0" fontId="19" fillId="0" borderId="24" xfId="0" applyFont="1" applyBorder="1" applyAlignment="1">
      <alignment horizontal="justify" vertical="center" wrapText="1"/>
    </xf>
    <xf numFmtId="0" fontId="21" fillId="0" borderId="62" xfId="0" applyFont="1" applyBorder="1" applyAlignment="1">
      <alignment horizontal="justify" vertical="center" wrapText="1"/>
    </xf>
    <xf numFmtId="0" fontId="21" fillId="0" borderId="23" xfId="0" applyFont="1" applyBorder="1" applyAlignment="1">
      <alignment horizontal="justify" vertical="center" wrapText="1"/>
    </xf>
    <xf numFmtId="0" fontId="21" fillId="0" borderId="24" xfId="0" applyFont="1" applyBorder="1" applyAlignment="1">
      <alignment horizontal="justify" vertical="center" wrapText="1"/>
    </xf>
    <xf numFmtId="0" fontId="21" fillId="0" borderId="2" xfId="0" applyFont="1" applyBorder="1" applyAlignment="1">
      <alignment horizontal="left" vertical="center" wrapText="1"/>
    </xf>
    <xf numFmtId="0" fontId="21" fillId="0" borderId="23" xfId="0" applyFont="1" applyBorder="1" applyAlignment="1">
      <alignment horizontal="left" vertical="center" wrapText="1"/>
    </xf>
    <xf numFmtId="0" fontId="21" fillId="0" borderId="24" xfId="0" applyFont="1" applyBorder="1" applyAlignment="1">
      <alignment horizontal="left" vertical="center" wrapText="1"/>
    </xf>
    <xf numFmtId="0" fontId="24" fillId="7" borderId="63" xfId="0" applyFont="1" applyFill="1" applyBorder="1" applyAlignment="1">
      <alignment horizontal="center" vertical="center" wrapText="1"/>
    </xf>
    <xf numFmtId="0" fontId="24" fillId="7" borderId="64" xfId="0" applyFont="1" applyFill="1" applyBorder="1" applyAlignment="1">
      <alignment horizontal="center" vertical="center" wrapText="1"/>
    </xf>
    <xf numFmtId="0" fontId="24" fillId="7" borderId="65" xfId="0" applyFont="1" applyFill="1" applyBorder="1" applyAlignment="1">
      <alignment horizontal="center" vertical="center" wrapText="1"/>
    </xf>
    <xf numFmtId="0" fontId="22" fillId="0" borderId="1" xfId="0" applyFont="1" applyBorder="1" applyAlignment="1">
      <alignment horizontal="justify" vertical="center"/>
    </xf>
    <xf numFmtId="0" fontId="24" fillId="0" borderId="0" xfId="0" applyFont="1" applyAlignment="1">
      <alignment horizontal="left" vertical="center" wrapText="1"/>
    </xf>
    <xf numFmtId="0" fontId="21" fillId="0" borderId="62" xfId="0" applyFont="1" applyBorder="1" applyAlignment="1">
      <alignment horizontal="justify" vertical="center"/>
    </xf>
    <xf numFmtId="0" fontId="21" fillId="0" borderId="23" xfId="0" applyFont="1" applyBorder="1" applyAlignment="1">
      <alignment horizontal="justify" vertical="center"/>
    </xf>
    <xf numFmtId="0" fontId="21" fillId="0" borderId="24" xfId="0" applyFont="1" applyBorder="1" applyAlignment="1">
      <alignment horizontal="justify" vertical="center"/>
    </xf>
    <xf numFmtId="0" fontId="24" fillId="7" borderId="63" xfId="0" applyFont="1" applyFill="1" applyBorder="1" applyAlignment="1" applyProtection="1">
      <alignment horizontal="center" vertical="center" wrapText="1"/>
      <protection locked="0"/>
    </xf>
    <xf numFmtId="0" fontId="24" fillId="7" borderId="64" xfId="0" applyFont="1" applyFill="1" applyBorder="1" applyAlignment="1" applyProtection="1">
      <alignment horizontal="center" vertical="center" wrapText="1"/>
      <protection locked="0"/>
    </xf>
    <xf numFmtId="0" fontId="24" fillId="7" borderId="65" xfId="0" applyFont="1" applyFill="1" applyBorder="1" applyAlignment="1" applyProtection="1">
      <alignment horizontal="center" vertical="center" wrapText="1"/>
      <protection locked="0"/>
    </xf>
    <xf numFmtId="0" fontId="67" fillId="2" borderId="21" xfId="0" applyFont="1" applyFill="1" applyBorder="1" applyAlignment="1" applyProtection="1">
      <alignment horizontal="left" vertical="center" wrapText="1"/>
      <protection locked="0"/>
    </xf>
    <xf numFmtId="0" fontId="67" fillId="2" borderId="22" xfId="0" applyFont="1" applyFill="1" applyBorder="1" applyAlignment="1" applyProtection="1">
      <alignment horizontal="left" vertical="center" wrapText="1"/>
      <protection locked="0"/>
    </xf>
    <xf numFmtId="0" fontId="21" fillId="2" borderId="95" xfId="0" applyFont="1" applyFill="1" applyBorder="1" applyAlignment="1" applyProtection="1">
      <alignment horizontal="center" vertical="center" wrapText="1"/>
      <protection hidden="1"/>
    </xf>
    <xf numFmtId="0" fontId="25" fillId="8" borderId="25" xfId="0" applyFont="1" applyFill="1" applyBorder="1" applyAlignment="1">
      <alignment horizontal="left" vertical="center" wrapText="1"/>
    </xf>
    <xf numFmtId="0" fontId="24" fillId="8" borderId="25" xfId="0" applyFont="1" applyFill="1" applyBorder="1" applyAlignment="1">
      <alignment horizontal="left" vertical="center" wrapText="1"/>
    </xf>
    <xf numFmtId="0" fontId="24" fillId="8" borderId="81" xfId="0" applyFont="1" applyFill="1" applyBorder="1" applyAlignment="1" applyProtection="1">
      <alignment horizontal="center" vertical="center" textRotation="90" wrapText="1"/>
      <protection hidden="1"/>
    </xf>
    <xf numFmtId="0" fontId="24" fillId="8" borderId="82" xfId="0" applyFont="1" applyFill="1" applyBorder="1" applyAlignment="1" applyProtection="1">
      <alignment horizontal="center" vertical="center" textRotation="90" wrapText="1"/>
      <protection hidden="1"/>
    </xf>
    <xf numFmtId="0" fontId="24" fillId="8" borderId="81" xfId="0" applyFont="1" applyFill="1" applyBorder="1" applyAlignment="1">
      <alignment horizontal="center" vertical="center" textRotation="90" wrapText="1"/>
    </xf>
    <xf numFmtId="0" fontId="24" fillId="8" borderId="82" xfId="0" applyFont="1" applyFill="1" applyBorder="1" applyAlignment="1">
      <alignment horizontal="center" vertical="center" textRotation="90" wrapText="1"/>
    </xf>
    <xf numFmtId="0" fontId="24" fillId="8" borderId="0" xfId="0" applyFont="1" applyFill="1" applyAlignment="1">
      <alignment horizontal="center" vertical="center"/>
    </xf>
    <xf numFmtId="0" fontId="24" fillId="8" borderId="25" xfId="0" applyFont="1" applyFill="1" applyBorder="1" applyAlignment="1">
      <alignment horizontal="center" vertical="center" wrapText="1"/>
    </xf>
    <xf numFmtId="0" fontId="54" fillId="0" borderId="19" xfId="0" applyFont="1" applyBorder="1" applyAlignment="1">
      <alignment horizontal="left" vertical="center" wrapText="1"/>
    </xf>
    <xf numFmtId="0" fontId="54" fillId="0" borderId="14" xfId="0" applyFont="1" applyBorder="1" applyAlignment="1">
      <alignment horizontal="left" vertical="center" wrapText="1"/>
    </xf>
    <xf numFmtId="0" fontId="54" fillId="0" borderId="15" xfId="0" applyFont="1" applyBorder="1" applyAlignment="1">
      <alignment horizontal="left" vertical="center" wrapText="1"/>
    </xf>
    <xf numFmtId="0" fontId="24" fillId="8" borderId="25" xfId="0" applyFont="1" applyFill="1" applyBorder="1" applyAlignment="1">
      <alignment horizontal="center" vertical="center"/>
    </xf>
    <xf numFmtId="0" fontId="24" fillId="8" borderId="25" xfId="0" applyFont="1" applyFill="1" applyBorder="1" applyAlignment="1">
      <alignment horizontal="center" vertical="center" textRotation="90" wrapText="1"/>
    </xf>
    <xf numFmtId="0" fontId="24" fillId="8" borderId="63" xfId="0" applyFont="1" applyFill="1" applyBorder="1" applyAlignment="1">
      <alignment horizontal="center" vertical="center" wrapText="1"/>
    </xf>
    <xf numFmtId="0" fontId="24" fillId="8" borderId="64" xfId="0" applyFont="1" applyFill="1" applyBorder="1" applyAlignment="1">
      <alignment horizontal="center" vertical="center" wrapText="1"/>
    </xf>
    <xf numFmtId="0" fontId="24" fillId="8" borderId="65" xfId="0" applyFont="1" applyFill="1" applyBorder="1" applyAlignment="1">
      <alignment horizontal="center" vertical="center" wrapText="1"/>
    </xf>
    <xf numFmtId="0" fontId="24" fillId="8" borderId="25" xfId="0" applyFont="1" applyFill="1" applyBorder="1" applyAlignment="1" applyProtection="1">
      <alignment horizontal="center" vertical="center" wrapText="1"/>
      <protection locked="0"/>
    </xf>
    <xf numFmtId="0" fontId="24" fillId="8" borderId="25" xfId="0" applyFont="1" applyFill="1" applyBorder="1" applyAlignment="1" applyProtection="1">
      <alignment horizontal="center" vertical="center"/>
      <protection locked="0"/>
    </xf>
    <xf numFmtId="0" fontId="19" fillId="0" borderId="39" xfId="0" quotePrefix="1" applyFont="1" applyBorder="1" applyAlignment="1">
      <alignment vertical="center" wrapText="1"/>
    </xf>
    <xf numFmtId="0" fontId="19" fillId="0" borderId="40" xfId="0" applyFont="1" applyBorder="1" applyAlignment="1">
      <alignment vertical="center" wrapText="1"/>
    </xf>
    <xf numFmtId="0" fontId="19" fillId="0" borderId="41" xfId="0" applyFont="1" applyBorder="1" applyAlignment="1">
      <alignment vertical="center" wrapText="1"/>
    </xf>
    <xf numFmtId="0" fontId="24" fillId="8" borderId="25" xfId="0" applyFont="1" applyFill="1" applyBorder="1" applyAlignment="1" applyProtection="1">
      <alignment horizontal="center" vertical="center" textRotation="90" wrapText="1"/>
      <protection locked="0"/>
    </xf>
    <xf numFmtId="0" fontId="24" fillId="8" borderId="63" xfId="0" applyFont="1" applyFill="1" applyBorder="1" applyAlignment="1" applyProtection="1">
      <alignment horizontal="center" vertical="center" wrapText="1"/>
      <protection locked="0"/>
    </xf>
    <xf numFmtId="0" fontId="24" fillId="8" borderId="64" xfId="0" applyFont="1" applyFill="1" applyBorder="1" applyAlignment="1" applyProtection="1">
      <alignment horizontal="center" vertical="center" wrapText="1"/>
      <protection locked="0"/>
    </xf>
    <xf numFmtId="0" fontId="24" fillId="8" borderId="65" xfId="0" applyFont="1" applyFill="1" applyBorder="1" applyAlignment="1" applyProtection="1">
      <alignment horizontal="center" vertical="center" wrapText="1"/>
      <protection locked="0"/>
    </xf>
    <xf numFmtId="167" fontId="24" fillId="0" borderId="0" xfId="0" applyNumberFormat="1" applyFont="1" applyAlignment="1">
      <alignment horizontal="center" vertical="center" textRotation="90" wrapText="1"/>
    </xf>
    <xf numFmtId="167" fontId="25" fillId="0" borderId="0" xfId="0" applyNumberFormat="1" applyFont="1" applyAlignment="1" applyProtection="1">
      <alignment horizontal="center" vertical="center" wrapText="1"/>
      <protection hidden="1"/>
    </xf>
    <xf numFmtId="167" fontId="24" fillId="0" borderId="0" xfId="0" applyNumberFormat="1" applyFont="1" applyAlignment="1" applyProtection="1">
      <alignment horizontal="center" vertical="center" textRotation="90" wrapText="1"/>
      <protection hidden="1"/>
    </xf>
    <xf numFmtId="49" fontId="72" fillId="2" borderId="51" xfId="0" applyNumberFormat="1" applyFont="1" applyFill="1" applyBorder="1" applyAlignment="1">
      <alignment horizontal="left" vertical="center" wrapText="1"/>
    </xf>
    <xf numFmtId="49" fontId="72" fillId="2" borderId="49" xfId="0" applyNumberFormat="1" applyFont="1" applyFill="1" applyBorder="1" applyAlignment="1">
      <alignment horizontal="left" vertical="center" wrapText="1"/>
    </xf>
    <xf numFmtId="0" fontId="35" fillId="3" borderId="42" xfId="0" applyFont="1" applyFill="1" applyBorder="1" applyAlignment="1">
      <alignment horizontal="center" vertical="center"/>
    </xf>
    <xf numFmtId="0" fontId="35" fillId="3" borderId="43" xfId="0" applyFont="1" applyFill="1" applyBorder="1" applyAlignment="1">
      <alignment horizontal="center" vertical="center"/>
    </xf>
    <xf numFmtId="0" fontId="35" fillId="3" borderId="44" xfId="0" applyFont="1" applyFill="1" applyBorder="1" applyAlignment="1">
      <alignment horizontal="center" vertical="center"/>
    </xf>
    <xf numFmtId="49" fontId="72" fillId="2" borderId="50" xfId="0" applyNumberFormat="1" applyFont="1" applyFill="1" applyBorder="1" applyAlignment="1">
      <alignment horizontal="left" vertical="center" wrapText="1"/>
    </xf>
    <xf numFmtId="49" fontId="72" fillId="2" borderId="48" xfId="0" applyNumberFormat="1" applyFont="1" applyFill="1" applyBorder="1" applyAlignment="1">
      <alignment horizontal="left" vertical="center" wrapText="1"/>
    </xf>
    <xf numFmtId="49" fontId="73" fillId="2" borderId="127" xfId="0" applyNumberFormat="1" applyFont="1" applyFill="1" applyBorder="1" applyAlignment="1" applyProtection="1">
      <alignment horizontal="left" vertical="center" wrapText="1"/>
      <protection locked="0"/>
    </xf>
    <xf numFmtId="49" fontId="73" fillId="2" borderId="128" xfId="0" applyNumberFormat="1" applyFont="1" applyFill="1" applyBorder="1" applyAlignment="1" applyProtection="1">
      <alignment horizontal="left" vertical="center" wrapText="1"/>
      <protection locked="0"/>
    </xf>
    <xf numFmtId="0" fontId="65" fillId="2" borderId="1" xfId="0" applyFont="1" applyFill="1" applyBorder="1" applyAlignment="1" applyProtection="1">
      <alignment horizontal="center"/>
      <protection locked="0"/>
    </xf>
    <xf numFmtId="0" fontId="21" fillId="2" borderId="1" xfId="0" applyFont="1" applyFill="1" applyBorder="1" applyAlignment="1" applyProtection="1">
      <alignment horizontal="center"/>
      <protection locked="0"/>
    </xf>
    <xf numFmtId="164" fontId="63" fillId="2" borderId="4" xfId="0" applyNumberFormat="1" applyFont="1" applyFill="1" applyBorder="1" applyAlignment="1" applyProtection="1">
      <alignment horizontal="center"/>
      <protection locked="0"/>
    </xf>
    <xf numFmtId="164" fontId="21" fillId="2" borderId="5" xfId="0" applyNumberFormat="1" applyFont="1" applyFill="1" applyBorder="1" applyAlignment="1" applyProtection="1">
      <alignment horizontal="center"/>
      <protection locked="0"/>
    </xf>
    <xf numFmtId="164" fontId="21" fillId="2" borderId="70" xfId="0" applyNumberFormat="1" applyFont="1" applyFill="1" applyBorder="1" applyAlignment="1" applyProtection="1">
      <alignment horizontal="center"/>
      <protection locked="0"/>
    </xf>
    <xf numFmtId="0" fontId="40" fillId="3" borderId="2" xfId="0" applyFont="1" applyFill="1" applyBorder="1" applyAlignment="1">
      <alignment horizontal="center" vertical="center" wrapText="1"/>
    </xf>
    <xf numFmtId="0" fontId="40" fillId="3" borderId="3" xfId="0" applyFont="1" applyFill="1" applyBorder="1" applyAlignment="1">
      <alignment horizontal="center" vertical="center" wrapText="1"/>
    </xf>
    <xf numFmtId="0" fontId="35" fillId="3" borderId="87" xfId="0" applyFont="1" applyFill="1" applyBorder="1" applyAlignment="1">
      <alignment horizontal="center" vertical="center" wrapText="1"/>
    </xf>
    <xf numFmtId="0" fontId="35" fillId="3" borderId="88" xfId="0" applyFont="1" applyFill="1" applyBorder="1" applyAlignment="1">
      <alignment horizontal="center" vertical="center" wrapText="1"/>
    </xf>
    <xf numFmtId="0" fontId="35" fillId="3" borderId="89" xfId="0" applyFont="1" applyFill="1" applyBorder="1" applyAlignment="1">
      <alignment horizontal="center" vertical="center" wrapText="1"/>
    </xf>
    <xf numFmtId="0" fontId="76" fillId="2" borderId="21" xfId="0" applyFont="1" applyFill="1" applyBorder="1" applyAlignment="1" applyProtection="1">
      <alignment horizontal="left" vertical="top" wrapText="1"/>
      <protection locked="0"/>
    </xf>
    <xf numFmtId="0" fontId="76" fillId="2" borderId="22" xfId="0" applyFont="1" applyFill="1" applyBorder="1" applyAlignment="1" applyProtection="1">
      <alignment horizontal="left" vertical="top" wrapText="1"/>
      <protection locked="0"/>
    </xf>
    <xf numFmtId="0" fontId="22" fillId="2" borderId="92" xfId="0" applyFont="1" applyFill="1" applyBorder="1" applyAlignment="1" applyProtection="1">
      <alignment horizontal="left" vertical="center" wrapText="1"/>
      <protection locked="0"/>
    </xf>
    <xf numFmtId="49" fontId="73" fillId="2" borderId="47" xfId="0" applyNumberFormat="1" applyFont="1" applyFill="1" applyBorder="1" applyAlignment="1" applyProtection="1">
      <alignment horizontal="left" vertical="center" wrapText="1"/>
      <protection locked="0"/>
    </xf>
    <xf numFmtId="49" fontId="22" fillId="2" borderId="47" xfId="0" applyNumberFormat="1" applyFont="1" applyFill="1" applyBorder="1" applyAlignment="1" applyProtection="1">
      <alignment horizontal="left" vertical="center" wrapText="1"/>
      <protection locked="0"/>
    </xf>
    <xf numFmtId="0" fontId="22" fillId="0" borderId="99" xfId="0" applyFont="1" applyBorder="1" applyAlignment="1" applyProtection="1">
      <alignment horizontal="left" vertical="center" wrapText="1"/>
      <protection locked="0"/>
    </xf>
    <xf numFmtId="0" fontId="22" fillId="2" borderId="21" xfId="0" applyFont="1" applyFill="1" applyBorder="1" applyAlignment="1" applyProtection="1">
      <protection locked="0"/>
    </xf>
  </cellXfs>
  <cellStyles count="6">
    <cellStyle name="Hipervínculo" xfId="2" builtinId="8"/>
    <cellStyle name="Normal" xfId="0" builtinId="0"/>
    <cellStyle name="Normal - Style1 2" xfId="4" xr:uid="{00000000-0005-0000-0000-000002000000}"/>
    <cellStyle name="Normal 2" xfId="3" xr:uid="{00000000-0005-0000-0000-000003000000}"/>
    <cellStyle name="Normal 2 2" xfId="5" xr:uid="{00000000-0005-0000-0000-000004000000}"/>
    <cellStyle name="table_head1" xfId="1" xr:uid="{00000000-0005-0000-0000-000006000000}"/>
  </cellStyles>
  <dxfs count="2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s>
  <tableStyles count="0" defaultTableStyle="TableStyleMedium9" defaultPivotStyle="PivotStyleLight16"/>
  <colors>
    <mruColors>
      <color rgb="FF83A343"/>
      <color rgb="FF34411B"/>
      <color rgb="FFFF9900"/>
      <color rgb="FFF7C435"/>
      <color rgb="FFFFCC00"/>
      <color rgb="FF2E3917"/>
      <color rgb="FF262F13"/>
      <color rgb="FFF9D367"/>
      <color rgb="FF0035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4</xdr:col>
      <xdr:colOff>1765300</xdr:colOff>
      <xdr:row>0</xdr:row>
      <xdr:rowOff>0</xdr:rowOff>
    </xdr:from>
    <xdr:to>
      <xdr:col>4</xdr:col>
      <xdr:colOff>2978331</xdr:colOff>
      <xdr:row>12</xdr:row>
      <xdr:rowOff>89975</xdr:rowOff>
    </xdr:to>
    <xdr:pic>
      <xdr:nvPicPr>
        <xdr:cNvPr id="2" name="Imagen 1">
          <a:extLst>
            <a:ext uri="{FF2B5EF4-FFF2-40B4-BE49-F238E27FC236}">
              <a16:creationId xmlns:a16="http://schemas.microsoft.com/office/drawing/2014/main" id="{7A0D2D70-2A10-4293-93DB-F53FCCA7A35C}"/>
            </a:ext>
          </a:extLst>
        </xdr:cNvPr>
        <xdr:cNvPicPr>
          <a:picLocks noChangeAspect="1"/>
        </xdr:cNvPicPr>
      </xdr:nvPicPr>
      <xdr:blipFill>
        <a:blip xmlns:r="http://schemas.openxmlformats.org/officeDocument/2006/relationships" r:embed="rId1" cstate="print"/>
        <a:stretch>
          <a:fillRect/>
        </a:stretch>
      </xdr:blipFill>
      <xdr:spPr>
        <a:xfrm>
          <a:off x="7499350" y="0"/>
          <a:ext cx="3968931" cy="2214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1685925</xdr:colOff>
      <xdr:row>0</xdr:row>
      <xdr:rowOff>0</xdr:rowOff>
    </xdr:from>
    <xdr:to>
      <xdr:col>7</xdr:col>
      <xdr:colOff>786281</xdr:colOff>
      <xdr:row>7</xdr:row>
      <xdr:rowOff>128941</xdr:rowOff>
    </xdr:to>
    <xdr:pic>
      <xdr:nvPicPr>
        <xdr:cNvPr id="9" name="Imagen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1" cstate="print"/>
        <a:stretch>
          <a:fillRect/>
        </a:stretch>
      </xdr:blipFill>
      <xdr:spPr>
        <a:xfrm>
          <a:off x="7534275" y="0"/>
          <a:ext cx="3958421" cy="21863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2809875</xdr:colOff>
      <xdr:row>0</xdr:row>
      <xdr:rowOff>47625</xdr:rowOff>
    </xdr:from>
    <xdr:to>
      <xdr:col>4</xdr:col>
      <xdr:colOff>3926747</xdr:colOff>
      <xdr:row>13</xdr:row>
      <xdr:rowOff>157516</xdr:rowOff>
    </xdr:to>
    <xdr:pic>
      <xdr:nvPicPr>
        <xdr:cNvPr id="7" name="Imagen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stretch>
          <a:fillRect/>
        </a:stretch>
      </xdr:blipFill>
      <xdr:spPr>
        <a:xfrm>
          <a:off x="5819775" y="47625"/>
          <a:ext cx="3958421" cy="21863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640773</xdr:colOff>
      <xdr:row>0</xdr:row>
      <xdr:rowOff>43296</xdr:rowOff>
    </xdr:from>
    <xdr:to>
      <xdr:col>4</xdr:col>
      <xdr:colOff>4599098</xdr:colOff>
      <xdr:row>9</xdr:row>
      <xdr:rowOff>331373</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cstate="print"/>
        <a:stretch>
          <a:fillRect/>
        </a:stretch>
      </xdr:blipFill>
      <xdr:spPr>
        <a:xfrm>
          <a:off x="5870864" y="43296"/>
          <a:ext cx="3957459" cy="2357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152400</xdr:colOff>
      <xdr:row>0</xdr:row>
      <xdr:rowOff>0</xdr:rowOff>
    </xdr:from>
    <xdr:to>
      <xdr:col>4</xdr:col>
      <xdr:colOff>4113633</xdr:colOff>
      <xdr:row>12</xdr:row>
      <xdr:rowOff>63806</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stretch>
          <a:fillRect/>
        </a:stretch>
      </xdr:blipFill>
      <xdr:spPr>
        <a:xfrm>
          <a:off x="6000750" y="0"/>
          <a:ext cx="3957459" cy="21497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2177142</xdr:colOff>
      <xdr:row>6</xdr:row>
      <xdr:rowOff>93243</xdr:rowOff>
    </xdr:from>
    <xdr:to>
      <xdr:col>6</xdr:col>
      <xdr:colOff>721178</xdr:colOff>
      <xdr:row>14</xdr:row>
      <xdr:rowOff>34633</xdr:rowOff>
    </xdr:to>
    <xdr:pic>
      <xdr:nvPicPr>
        <xdr:cNvPr id="3" name="Imagen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stretch>
          <a:fillRect/>
        </a:stretch>
      </xdr:blipFill>
      <xdr:spPr>
        <a:xfrm>
          <a:off x="2612571" y="1726100"/>
          <a:ext cx="4395107" cy="240428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6"/>
  <sheetViews>
    <sheetView showGridLines="0" zoomScale="90" zoomScaleNormal="90" workbookViewId="0">
      <selection activeCell="E19" sqref="E19:F19"/>
    </sheetView>
  </sheetViews>
  <sheetFormatPr baseColWidth="10" defaultColWidth="0" defaultRowHeight="0" customHeight="1" zeroHeight="1" x14ac:dyDescent="0.2"/>
  <cols>
    <col min="1" max="1" width="3.85546875" style="5" customWidth="1"/>
    <col min="2" max="2" width="15.28515625" style="5" customWidth="1"/>
    <col min="3" max="3" width="17.28515625" style="5" customWidth="1"/>
    <col min="4" max="4" width="28.5703125" style="5" customWidth="1"/>
    <col min="5" max="5" width="12.85546875" style="5" customWidth="1"/>
    <col min="6" max="6" width="60.140625" style="5" customWidth="1"/>
    <col min="7" max="7" width="21.42578125" style="5" customWidth="1"/>
    <col min="8" max="8" width="6.5703125" style="5" customWidth="1"/>
    <col min="9" max="9" width="2.5703125" style="5" customWidth="1"/>
    <col min="10" max="16384" width="11.42578125" style="5" hidden="1"/>
  </cols>
  <sheetData>
    <row r="1" spans="2:8" ht="13.5" thickBot="1" x14ac:dyDescent="0.25"/>
    <row r="2" spans="2:8" ht="73.5" customHeight="1" x14ac:dyDescent="0.2">
      <c r="B2" s="290" t="s">
        <v>0</v>
      </c>
      <c r="C2" s="291"/>
      <c r="D2" s="291"/>
      <c r="E2" s="291"/>
      <c r="F2" s="291"/>
      <c r="G2" s="291"/>
      <c r="H2" s="292"/>
    </row>
    <row r="3" spans="2:8" ht="12.75" x14ac:dyDescent="0.2">
      <c r="B3" s="66"/>
      <c r="H3" s="67"/>
    </row>
    <row r="4" spans="2:8" ht="12.75" x14ac:dyDescent="0.2">
      <c r="B4" s="66"/>
      <c r="H4" s="67"/>
    </row>
    <row r="5" spans="2:8" ht="12.75" x14ac:dyDescent="0.2">
      <c r="B5" s="68"/>
      <c r="C5" s="6"/>
      <c r="D5" s="6"/>
      <c r="E5" s="6"/>
      <c r="F5" s="6"/>
      <c r="G5" s="6"/>
      <c r="H5" s="69"/>
    </row>
    <row r="6" spans="2:8" ht="65.25" customHeight="1" x14ac:dyDescent="0.2">
      <c r="B6" s="293" t="s">
        <v>1</v>
      </c>
      <c r="C6" s="294"/>
      <c r="D6" s="294"/>
      <c r="E6" s="294"/>
      <c r="F6" s="294"/>
      <c r="G6" s="294"/>
      <c r="H6" s="295"/>
    </row>
    <row r="7" spans="2:8" ht="74.25" customHeight="1" x14ac:dyDescent="0.2">
      <c r="B7" s="293"/>
      <c r="C7" s="294"/>
      <c r="D7" s="294"/>
      <c r="E7" s="294"/>
      <c r="F7" s="294"/>
      <c r="G7" s="294"/>
      <c r="H7" s="295"/>
    </row>
    <row r="8" spans="2:8" ht="21.75" customHeight="1" x14ac:dyDescent="0.2">
      <c r="B8" s="296" t="s">
        <v>2</v>
      </c>
      <c r="C8" s="297"/>
      <c r="D8" s="297"/>
      <c r="E8" s="297"/>
      <c r="F8" s="297"/>
      <c r="G8" s="297"/>
      <c r="H8" s="298"/>
    </row>
    <row r="9" spans="2:8" ht="42" customHeight="1" x14ac:dyDescent="0.2">
      <c r="B9" s="263" t="s">
        <v>3</v>
      </c>
      <c r="C9" s="264"/>
      <c r="D9" s="264"/>
      <c r="E9" s="264"/>
      <c r="F9" s="264"/>
      <c r="G9" s="264"/>
      <c r="H9" s="265"/>
    </row>
    <row r="10" spans="2:8" ht="43.5" customHeight="1" x14ac:dyDescent="0.2">
      <c r="B10" s="263"/>
      <c r="C10" s="264"/>
      <c r="D10" s="264"/>
      <c r="E10" s="264"/>
      <c r="F10" s="264"/>
      <c r="G10" s="264"/>
      <c r="H10" s="265"/>
    </row>
    <row r="11" spans="2:8" ht="12.75" customHeight="1" thickBot="1" x14ac:dyDescent="0.25">
      <c r="B11" s="66"/>
      <c r="D11" s="7"/>
      <c r="E11" s="8"/>
      <c r="F11" s="8"/>
      <c r="G11" s="9"/>
      <c r="H11" s="67"/>
    </row>
    <row r="12" spans="2:8" ht="21" customHeight="1" thickTop="1" x14ac:dyDescent="0.2">
      <c r="B12" s="66"/>
      <c r="C12" s="278" t="s">
        <v>4</v>
      </c>
      <c r="D12" s="279"/>
      <c r="E12" s="266" t="s">
        <v>5</v>
      </c>
      <c r="F12" s="267"/>
      <c r="H12" s="67"/>
    </row>
    <row r="13" spans="2:8" ht="37.5" customHeight="1" x14ac:dyDescent="0.2">
      <c r="B13" s="66"/>
      <c r="C13" s="276" t="s">
        <v>6</v>
      </c>
      <c r="D13" s="277"/>
      <c r="E13" s="268" t="s">
        <v>7</v>
      </c>
      <c r="F13" s="269"/>
      <c r="H13" s="67"/>
    </row>
    <row r="14" spans="2:8" ht="39.75" customHeight="1" x14ac:dyDescent="0.2">
      <c r="B14" s="66"/>
      <c r="C14" s="274" t="s">
        <v>8</v>
      </c>
      <c r="D14" s="275"/>
      <c r="E14" s="272" t="s">
        <v>9</v>
      </c>
      <c r="F14" s="273"/>
      <c r="H14" s="67"/>
    </row>
    <row r="15" spans="2:8" ht="180.75" customHeight="1" x14ac:dyDescent="0.2">
      <c r="B15" s="66"/>
      <c r="C15" s="274" t="s">
        <v>10</v>
      </c>
      <c r="D15" s="275"/>
      <c r="E15" s="272" t="s">
        <v>11</v>
      </c>
      <c r="F15" s="273"/>
      <c r="H15" s="67"/>
    </row>
    <row r="16" spans="2:8" ht="15.75" customHeight="1" x14ac:dyDescent="0.2">
      <c r="B16" s="66"/>
      <c r="C16" s="301" t="s">
        <v>12</v>
      </c>
      <c r="D16" s="16" t="s">
        <v>13</v>
      </c>
      <c r="E16" s="272" t="s">
        <v>14</v>
      </c>
      <c r="F16" s="273"/>
      <c r="H16" s="67"/>
    </row>
    <row r="17" spans="2:8" ht="54" customHeight="1" x14ac:dyDescent="0.2">
      <c r="B17" s="66"/>
      <c r="C17" s="302"/>
      <c r="D17" s="45" t="s">
        <v>15</v>
      </c>
      <c r="E17" s="280" t="s">
        <v>16</v>
      </c>
      <c r="F17" s="281"/>
      <c r="H17" s="67"/>
    </row>
    <row r="18" spans="2:8" ht="98.25" customHeight="1" x14ac:dyDescent="0.2">
      <c r="B18" s="66"/>
      <c r="C18" s="302"/>
      <c r="D18" s="45" t="s">
        <v>17</v>
      </c>
      <c r="E18" s="280" t="s">
        <v>18</v>
      </c>
      <c r="F18" s="281"/>
      <c r="H18" s="67"/>
    </row>
    <row r="19" spans="2:8" ht="83.25" customHeight="1" thickBot="1" x14ac:dyDescent="0.25">
      <c r="B19" s="66"/>
      <c r="C19" s="303" t="s">
        <v>19</v>
      </c>
      <c r="D19" s="304"/>
      <c r="E19" s="270" t="s">
        <v>20</v>
      </c>
      <c r="F19" s="271"/>
      <c r="H19" s="67"/>
    </row>
    <row r="20" spans="2:8" ht="19.5" customHeight="1" thickTop="1" x14ac:dyDescent="0.2">
      <c r="B20" s="66"/>
      <c r="C20" s="10"/>
      <c r="D20" s="10"/>
      <c r="E20" s="11"/>
      <c r="F20" s="11"/>
      <c r="H20" s="67"/>
    </row>
    <row r="21" spans="2:8" ht="37.5" customHeight="1" x14ac:dyDescent="0.2">
      <c r="B21" s="286" t="s">
        <v>21</v>
      </c>
      <c r="C21" s="287"/>
      <c r="D21" s="287"/>
      <c r="E21" s="287"/>
      <c r="F21" s="287"/>
      <c r="G21" s="287"/>
      <c r="H21" s="288"/>
    </row>
    <row r="22" spans="2:8" ht="27.75" customHeight="1" x14ac:dyDescent="0.2">
      <c r="B22" s="66"/>
      <c r="H22" s="67"/>
    </row>
    <row r="23" spans="2:8" ht="27.75" customHeight="1" x14ac:dyDescent="0.2">
      <c r="B23" s="66"/>
      <c r="C23" s="122" t="s">
        <v>22</v>
      </c>
      <c r="D23" s="305" t="s">
        <v>5</v>
      </c>
      <c r="E23" s="305"/>
      <c r="F23" s="305" t="s">
        <v>23</v>
      </c>
      <c r="G23" s="305"/>
      <c r="H23" s="67"/>
    </row>
    <row r="24" spans="2:8" ht="59.25" customHeight="1" x14ac:dyDescent="0.2">
      <c r="B24" s="66"/>
      <c r="C24" s="85" t="s">
        <v>24</v>
      </c>
      <c r="D24" s="282" t="s">
        <v>25</v>
      </c>
      <c r="E24" s="282"/>
      <c r="F24" s="282" t="s">
        <v>26</v>
      </c>
      <c r="G24" s="282"/>
      <c r="H24" s="67"/>
    </row>
    <row r="25" spans="2:8" ht="53.25" customHeight="1" x14ac:dyDescent="0.2">
      <c r="B25" s="66"/>
      <c r="C25" s="86" t="s">
        <v>27</v>
      </c>
      <c r="D25" s="282" t="s">
        <v>28</v>
      </c>
      <c r="E25" s="282"/>
      <c r="F25" s="282" t="s">
        <v>29</v>
      </c>
      <c r="G25" s="282"/>
      <c r="H25" s="67"/>
    </row>
    <row r="26" spans="2:8" ht="62.25" customHeight="1" x14ac:dyDescent="0.2">
      <c r="B26" s="66"/>
      <c r="C26" s="87" t="s">
        <v>30</v>
      </c>
      <c r="D26" s="282" t="s">
        <v>31</v>
      </c>
      <c r="E26" s="282"/>
      <c r="F26" s="282" t="s">
        <v>32</v>
      </c>
      <c r="G26" s="282"/>
      <c r="H26" s="67"/>
    </row>
    <row r="27" spans="2:8" ht="70.5" customHeight="1" x14ac:dyDescent="0.2">
      <c r="B27" s="66"/>
      <c r="C27" s="88" t="s">
        <v>33</v>
      </c>
      <c r="D27" s="282" t="s">
        <v>34</v>
      </c>
      <c r="E27" s="282"/>
      <c r="F27" s="282" t="s">
        <v>35</v>
      </c>
      <c r="G27" s="282"/>
      <c r="H27" s="67"/>
    </row>
    <row r="28" spans="2:8" ht="11.25" customHeight="1" x14ac:dyDescent="0.2">
      <c r="B28" s="70"/>
      <c r="C28" s="65"/>
      <c r="D28" s="65"/>
      <c r="E28" s="65"/>
      <c r="F28" s="65"/>
      <c r="G28" s="65"/>
      <c r="H28" s="71"/>
    </row>
    <row r="29" spans="2:8" ht="14.25" customHeight="1" x14ac:dyDescent="0.2">
      <c r="B29" s="120"/>
      <c r="C29" s="299"/>
      <c r="D29" s="299"/>
      <c r="E29" s="300"/>
      <c r="F29" s="300"/>
      <c r="G29" s="300"/>
      <c r="H29" s="121"/>
    </row>
    <row r="30" spans="2:8" ht="27.75" customHeight="1" x14ac:dyDescent="0.2">
      <c r="B30" s="286" t="s">
        <v>36</v>
      </c>
      <c r="C30" s="287"/>
      <c r="D30" s="287"/>
      <c r="E30" s="287"/>
      <c r="F30" s="287"/>
      <c r="G30" s="287"/>
      <c r="H30" s="288"/>
    </row>
    <row r="31" spans="2:8" ht="13.5" x14ac:dyDescent="0.2">
      <c r="B31" s="66"/>
      <c r="C31" s="12"/>
      <c r="D31" s="12"/>
      <c r="E31" s="289"/>
      <c r="F31" s="289"/>
      <c r="H31" s="67"/>
    </row>
    <row r="32" spans="2:8" ht="16.5" x14ac:dyDescent="0.2">
      <c r="B32" s="283" t="s">
        <v>37</v>
      </c>
      <c r="C32" s="284"/>
      <c r="D32" s="284"/>
      <c r="E32" s="284"/>
      <c r="F32" s="284"/>
      <c r="G32" s="284"/>
      <c r="H32" s="285"/>
    </row>
    <row r="33" spans="2:8" ht="13.5" thickBot="1" x14ac:dyDescent="0.25">
      <c r="B33" s="72"/>
      <c r="C33" s="73"/>
      <c r="D33" s="73"/>
      <c r="E33" s="73"/>
      <c r="F33" s="73"/>
      <c r="G33" s="73"/>
      <c r="H33" s="74"/>
    </row>
    <row r="34" spans="2:8" ht="12.75" x14ac:dyDescent="0.2"/>
    <row r="35" spans="2:8" ht="29.25" customHeight="1" x14ac:dyDescent="0.2"/>
    <row r="36" spans="2:8" ht="26.25" customHeight="1" x14ac:dyDescent="0.2"/>
    <row r="37" spans="2:8" ht="43.5" customHeight="1" x14ac:dyDescent="0.2"/>
    <row r="38" spans="2:8" ht="53.25" customHeight="1" x14ac:dyDescent="0.2"/>
    <row r="39" spans="2:8" ht="12.75" x14ac:dyDescent="0.2"/>
    <row r="40" spans="2:8" ht="12.75" x14ac:dyDescent="0.2"/>
    <row r="41" spans="2:8" ht="12.75" x14ac:dyDescent="0.2"/>
    <row r="42" spans="2:8" ht="12.75" x14ac:dyDescent="0.2"/>
    <row r="43" spans="2:8" ht="12.75" x14ac:dyDescent="0.2"/>
    <row r="44" spans="2:8" ht="12.75" x14ac:dyDescent="0.2"/>
    <row r="45" spans="2:8" ht="12.75" customHeight="1" x14ac:dyDescent="0.2"/>
    <row r="46" spans="2:8" ht="12.75" customHeight="1" x14ac:dyDescent="0.2"/>
    <row r="47" spans="2:8" ht="12.75" customHeight="1" x14ac:dyDescent="0.2"/>
    <row r="48" spans="2: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sheetData>
  <sheetProtection selectLockedCells="1" selectUnlockedCells="1"/>
  <mergeCells count="34">
    <mergeCell ref="B2:H2"/>
    <mergeCell ref="B6:H7"/>
    <mergeCell ref="B8:H8"/>
    <mergeCell ref="C29:D29"/>
    <mergeCell ref="E29:G29"/>
    <mergeCell ref="C15:D15"/>
    <mergeCell ref="C16:C18"/>
    <mergeCell ref="C19:D19"/>
    <mergeCell ref="E16:F16"/>
    <mergeCell ref="D24:E24"/>
    <mergeCell ref="D23:E23"/>
    <mergeCell ref="F26:G26"/>
    <mergeCell ref="F27:G27"/>
    <mergeCell ref="F23:G23"/>
    <mergeCell ref="D27:E27"/>
    <mergeCell ref="F24:G24"/>
    <mergeCell ref="F25:G25"/>
    <mergeCell ref="D25:E25"/>
    <mergeCell ref="B32:H32"/>
    <mergeCell ref="E18:F18"/>
    <mergeCell ref="B21:H21"/>
    <mergeCell ref="E31:F31"/>
    <mergeCell ref="D26:E26"/>
    <mergeCell ref="B30:H30"/>
    <mergeCell ref="B9:H10"/>
    <mergeCell ref="E12:F12"/>
    <mergeCell ref="E13:F13"/>
    <mergeCell ref="E19:F19"/>
    <mergeCell ref="E15:F15"/>
    <mergeCell ref="C14:D14"/>
    <mergeCell ref="C13:D13"/>
    <mergeCell ref="C12:D12"/>
    <mergeCell ref="E14:F14"/>
    <mergeCell ref="E17:F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L39"/>
  <sheetViews>
    <sheetView showGridLines="0" workbookViewId="0">
      <pane xSplit="1" ySplit="4" topLeftCell="B36" activePane="bottomRight" state="frozen"/>
      <selection pane="topRight" activeCell="B1" sqref="B1"/>
      <selection pane="bottomLeft" activeCell="A11" sqref="A11"/>
      <selection pane="bottomRight" activeCell="C25" sqref="C25"/>
    </sheetView>
  </sheetViews>
  <sheetFormatPr baseColWidth="10" defaultColWidth="11.42578125" defaultRowHeight="16.5" x14ac:dyDescent="0.3"/>
  <cols>
    <col min="1" max="1" width="3.5703125" style="20" customWidth="1"/>
    <col min="2" max="2" width="36.42578125" style="20" customWidth="1"/>
    <col min="3" max="3" width="67.140625" style="24" customWidth="1"/>
    <col min="4" max="16384" width="11.42578125" style="20"/>
  </cols>
  <sheetData>
    <row r="2" spans="2:12" x14ac:dyDescent="0.3">
      <c r="B2" s="306" t="s">
        <v>38</v>
      </c>
      <c r="C2" s="306"/>
      <c r="D2" s="19"/>
      <c r="E2" s="19"/>
      <c r="F2" s="19"/>
      <c r="G2" s="19"/>
      <c r="H2" s="19"/>
      <c r="I2" s="19"/>
      <c r="J2" s="19"/>
      <c r="K2" s="19"/>
      <c r="L2" s="19"/>
    </row>
    <row r="4" spans="2:12" x14ac:dyDescent="0.3">
      <c r="B4" s="25" t="s">
        <v>39</v>
      </c>
      <c r="C4" s="26" t="s">
        <v>5</v>
      </c>
    </row>
    <row r="5" spans="2:12" ht="66" x14ac:dyDescent="0.3">
      <c r="B5" s="81" t="s">
        <v>40</v>
      </c>
      <c r="C5" s="21" t="s">
        <v>41</v>
      </c>
    </row>
    <row r="6" spans="2:12" ht="46.5" customHeight="1" x14ac:dyDescent="0.3">
      <c r="B6" s="82" t="s">
        <v>42</v>
      </c>
      <c r="C6" s="22" t="s">
        <v>43</v>
      </c>
    </row>
    <row r="7" spans="2:12" ht="66" x14ac:dyDescent="0.3">
      <c r="B7" s="83" t="s">
        <v>44</v>
      </c>
      <c r="C7" s="23" t="s">
        <v>45</v>
      </c>
    </row>
    <row r="8" spans="2:12" ht="49.5" x14ac:dyDescent="0.3">
      <c r="B8" s="84" t="s">
        <v>46</v>
      </c>
      <c r="C8" s="23" t="s">
        <v>47</v>
      </c>
    </row>
    <row r="9" spans="2:12" ht="49.5" x14ac:dyDescent="0.3">
      <c r="B9" s="84" t="s">
        <v>48</v>
      </c>
      <c r="C9" s="23" t="s">
        <v>49</v>
      </c>
    </row>
    <row r="10" spans="2:12" x14ac:dyDescent="0.3">
      <c r="B10" s="83" t="s">
        <v>50</v>
      </c>
      <c r="C10" s="23" t="s">
        <v>51</v>
      </c>
    </row>
    <row r="11" spans="2:12" ht="132" x14ac:dyDescent="0.3">
      <c r="B11" s="83" t="s">
        <v>52</v>
      </c>
      <c r="C11" s="23" t="s">
        <v>53</v>
      </c>
    </row>
    <row r="12" spans="2:12" ht="66" x14ac:dyDescent="0.3">
      <c r="B12" s="83" t="s">
        <v>54</v>
      </c>
      <c r="C12" s="23" t="s">
        <v>55</v>
      </c>
    </row>
    <row r="13" spans="2:12" ht="49.5" x14ac:dyDescent="0.3">
      <c r="B13" s="83" t="s">
        <v>56</v>
      </c>
      <c r="C13" s="23" t="s">
        <v>57</v>
      </c>
    </row>
    <row r="14" spans="2:12" ht="49.5" x14ac:dyDescent="0.3">
      <c r="B14" s="84" t="s">
        <v>58</v>
      </c>
      <c r="C14" s="80" t="s">
        <v>59</v>
      </c>
    </row>
    <row r="15" spans="2:12" ht="33" x14ac:dyDescent="0.3">
      <c r="B15" s="84" t="s">
        <v>60</v>
      </c>
      <c r="C15" s="80" t="s">
        <v>61</v>
      </c>
    </row>
    <row r="16" spans="2:12" ht="66" x14ac:dyDescent="0.3">
      <c r="B16" s="84" t="s">
        <v>62</v>
      </c>
      <c r="C16" s="80" t="s">
        <v>63</v>
      </c>
    </row>
    <row r="17" spans="2:3" ht="33" x14ac:dyDescent="0.3">
      <c r="B17" s="84" t="s">
        <v>64</v>
      </c>
      <c r="C17" s="80" t="s">
        <v>65</v>
      </c>
    </row>
    <row r="18" spans="2:3" x14ac:dyDescent="0.3">
      <c r="B18" s="84" t="s">
        <v>66</v>
      </c>
      <c r="C18" s="80" t="s">
        <v>67</v>
      </c>
    </row>
    <row r="19" spans="2:3" ht="33" x14ac:dyDescent="0.3">
      <c r="B19" s="84" t="s">
        <v>68</v>
      </c>
      <c r="C19" s="80" t="s">
        <v>69</v>
      </c>
    </row>
    <row r="20" spans="2:3" ht="33" x14ac:dyDescent="0.3">
      <c r="B20" s="83" t="s">
        <v>70</v>
      </c>
      <c r="C20" s="23" t="s">
        <v>71</v>
      </c>
    </row>
    <row r="21" spans="2:3" ht="66" x14ac:dyDescent="0.3">
      <c r="B21" s="83" t="s">
        <v>72</v>
      </c>
      <c r="C21" s="23" t="s">
        <v>73</v>
      </c>
    </row>
    <row r="22" spans="2:3" ht="82.5" x14ac:dyDescent="0.3">
      <c r="B22" s="83" t="s">
        <v>74</v>
      </c>
      <c r="C22" s="23" t="s">
        <v>75</v>
      </c>
    </row>
    <row r="23" spans="2:3" ht="66" x14ac:dyDescent="0.3">
      <c r="B23" s="83" t="s">
        <v>76</v>
      </c>
      <c r="C23" s="23" t="s">
        <v>77</v>
      </c>
    </row>
    <row r="24" spans="2:3" ht="99" x14ac:dyDescent="0.3">
      <c r="B24" s="83" t="s">
        <v>78</v>
      </c>
      <c r="C24" s="23" t="s">
        <v>79</v>
      </c>
    </row>
    <row r="25" spans="2:3" ht="33" x14ac:dyDescent="0.3">
      <c r="B25" s="83" t="s">
        <v>80</v>
      </c>
      <c r="C25" s="23" t="s">
        <v>81</v>
      </c>
    </row>
    <row r="26" spans="2:3" ht="33" x14ac:dyDescent="0.3">
      <c r="B26" s="84" t="s">
        <v>82</v>
      </c>
      <c r="C26" s="80" t="s">
        <v>83</v>
      </c>
    </row>
    <row r="27" spans="2:3" ht="33" x14ac:dyDescent="0.3">
      <c r="B27" s="84" t="s">
        <v>84</v>
      </c>
      <c r="C27" s="80" t="s">
        <v>85</v>
      </c>
    </row>
    <row r="28" spans="2:3" ht="49.5" x14ac:dyDescent="0.3">
      <c r="B28" s="84" t="s">
        <v>27</v>
      </c>
      <c r="C28" s="80" t="s">
        <v>86</v>
      </c>
    </row>
    <row r="29" spans="2:3" ht="33" x14ac:dyDescent="0.3">
      <c r="B29" s="83" t="s">
        <v>87</v>
      </c>
      <c r="C29" s="23" t="s">
        <v>88</v>
      </c>
    </row>
    <row r="30" spans="2:3" ht="33" x14ac:dyDescent="0.3">
      <c r="B30" s="83" t="s">
        <v>89</v>
      </c>
      <c r="C30" s="23" t="s">
        <v>90</v>
      </c>
    </row>
    <row r="31" spans="2:3" ht="33" x14ac:dyDescent="0.3">
      <c r="B31" s="83" t="s">
        <v>91</v>
      </c>
      <c r="C31" s="23" t="s">
        <v>92</v>
      </c>
    </row>
    <row r="32" spans="2:3" ht="49.5" x14ac:dyDescent="0.3">
      <c r="B32" s="83" t="s">
        <v>93</v>
      </c>
      <c r="C32" s="23" t="s">
        <v>94</v>
      </c>
    </row>
    <row r="33" spans="2:3" ht="33" x14ac:dyDescent="0.3">
      <c r="B33" s="83" t="s">
        <v>95</v>
      </c>
      <c r="C33" s="23" t="s">
        <v>96</v>
      </c>
    </row>
    <row r="34" spans="2:3" ht="33" x14ac:dyDescent="0.3">
      <c r="B34" s="83" t="s">
        <v>97</v>
      </c>
      <c r="C34" s="23" t="s">
        <v>98</v>
      </c>
    </row>
    <row r="35" spans="2:3" ht="33" x14ac:dyDescent="0.3">
      <c r="B35" s="83" t="s">
        <v>99</v>
      </c>
      <c r="C35" s="23" t="s">
        <v>100</v>
      </c>
    </row>
    <row r="36" spans="2:3" ht="49.5" x14ac:dyDescent="0.3">
      <c r="B36" s="83" t="s">
        <v>101</v>
      </c>
      <c r="C36" s="23" t="s">
        <v>102</v>
      </c>
    </row>
    <row r="37" spans="2:3" ht="49.5" x14ac:dyDescent="0.3">
      <c r="B37" s="83" t="s">
        <v>103</v>
      </c>
      <c r="C37" s="23" t="s">
        <v>104</v>
      </c>
    </row>
    <row r="38" spans="2:3" ht="49.5" x14ac:dyDescent="0.3">
      <c r="B38" s="84" t="s">
        <v>105</v>
      </c>
      <c r="C38" s="80" t="s">
        <v>106</v>
      </c>
    </row>
    <row r="39" spans="2:3" ht="82.5" customHeight="1" x14ac:dyDescent="0.3">
      <c r="B39" s="84" t="s">
        <v>107</v>
      </c>
      <c r="C39" s="80" t="s">
        <v>108</v>
      </c>
    </row>
  </sheetData>
  <sortState xmlns:xlrd2="http://schemas.microsoft.com/office/spreadsheetml/2017/richdata2" ref="B5:C37">
    <sortCondition ref="B5:B37"/>
  </sortState>
  <mergeCells count="1">
    <mergeCell ref="B2:C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00"/>
  </sheetPr>
  <dimension ref="A4:P352"/>
  <sheetViews>
    <sheetView topLeftCell="G223" zoomScale="77" zoomScaleNormal="77" workbookViewId="0">
      <selection activeCell="J228" sqref="J228"/>
    </sheetView>
  </sheetViews>
  <sheetFormatPr baseColWidth="10" defaultColWidth="3.140625" defaultRowHeight="16.5" zeroHeight="1" x14ac:dyDescent="0.3"/>
  <cols>
    <col min="1" max="1" width="3.140625" style="13"/>
    <col min="2" max="2" width="4.140625" style="13" customWidth="1"/>
    <col min="3" max="3" width="42.5703125" style="13" customWidth="1"/>
    <col min="4" max="4" width="35.5703125" style="13" customWidth="1"/>
    <col min="5" max="5" width="144.140625" style="13" customWidth="1"/>
    <col min="6" max="6" width="8.140625" style="13" customWidth="1"/>
    <col min="7" max="7" width="3.5703125" style="13" bestFit="1" customWidth="1"/>
    <col min="8" max="8" width="59.140625" style="154" customWidth="1"/>
    <col min="9" max="9" width="90.7109375" style="13" customWidth="1"/>
    <col min="10" max="10" width="7.42578125" style="13" customWidth="1"/>
    <col min="11" max="11" width="19" style="13" customWidth="1"/>
    <col min="12" max="12" width="49.5703125" style="13" customWidth="1"/>
    <col min="13" max="13" width="61.7109375" style="46" customWidth="1"/>
    <col min="14" max="14" width="7.28515625" style="46" customWidth="1"/>
    <col min="15" max="15" width="12.28515625" style="76" customWidth="1"/>
    <col min="16" max="16" width="12.28515625" style="102" customWidth="1"/>
    <col min="17" max="16384" width="3.140625" style="13"/>
  </cols>
  <sheetData>
    <row r="4" spans="5:10" ht="9.9499999999999993" customHeight="1" x14ac:dyDescent="0.3"/>
    <row r="5" spans="5:10" ht="9.9499999999999993" customHeight="1" x14ac:dyDescent="0.3"/>
    <row r="6" spans="5:10" ht="9.9499999999999993" customHeight="1" x14ac:dyDescent="0.3"/>
    <row r="7" spans="5:10" ht="9.9499999999999993" customHeight="1" x14ac:dyDescent="0.3"/>
    <row r="8" spans="5:10" ht="9.9499999999999993" customHeight="1" x14ac:dyDescent="0.3"/>
    <row r="9" spans="5:10" ht="9.9499999999999993" customHeight="1" x14ac:dyDescent="0.3"/>
    <row r="10" spans="5:10" ht="9.9499999999999993" customHeight="1" x14ac:dyDescent="0.3"/>
    <row r="11" spans="5:10" ht="9.9499999999999993" customHeight="1" x14ac:dyDescent="0.3"/>
    <row r="12" spans="5:10" ht="9.9499999999999993" customHeight="1" x14ac:dyDescent="0.3"/>
    <row r="13" spans="5:10" ht="9.9499999999999993" customHeight="1" x14ac:dyDescent="0.3">
      <c r="E13" s="501"/>
      <c r="F13" s="502"/>
      <c r="G13" s="502"/>
      <c r="H13" s="502"/>
      <c r="I13" s="502"/>
      <c r="J13" s="502"/>
    </row>
    <row r="14" spans="5:10" ht="31.5" customHeight="1" x14ac:dyDescent="0.3">
      <c r="E14" s="501"/>
      <c r="F14" s="502"/>
      <c r="G14" s="502"/>
      <c r="H14" s="502"/>
      <c r="I14" s="502"/>
      <c r="J14" s="502"/>
    </row>
    <row r="15" spans="5:10" ht="24.75" customHeight="1" x14ac:dyDescent="0.3">
      <c r="E15" s="53"/>
      <c r="F15" s="503"/>
      <c r="G15" s="503"/>
      <c r="H15" s="503"/>
      <c r="I15" s="503"/>
      <c r="J15" s="503"/>
    </row>
    <row r="16" spans="5:10" ht="20.25" customHeight="1" x14ac:dyDescent="0.3"/>
    <row r="17" spans="1:16" ht="9.9499999999999993" customHeight="1" x14ac:dyDescent="0.3"/>
    <row r="18" spans="1:16" ht="20.100000000000001" customHeight="1" x14ac:dyDescent="0.3">
      <c r="C18" s="504" t="s">
        <v>109</v>
      </c>
      <c r="D18" s="504"/>
      <c r="E18" s="504"/>
      <c r="F18" s="504"/>
      <c r="G18" s="504"/>
      <c r="H18" s="504"/>
      <c r="I18" s="504"/>
      <c r="J18" s="504"/>
      <c r="K18" s="504"/>
      <c r="L18" s="150"/>
    </row>
    <row r="19" spans="1:16" ht="60" customHeight="1" x14ac:dyDescent="0.3">
      <c r="C19" s="505" t="s">
        <v>110</v>
      </c>
      <c r="D19" s="505"/>
      <c r="E19" s="505"/>
      <c r="F19" s="505"/>
      <c r="G19" s="505"/>
      <c r="H19" s="505"/>
      <c r="I19" s="505"/>
      <c r="J19" s="505"/>
      <c r="K19" s="505"/>
      <c r="L19" s="151"/>
    </row>
    <row r="20" spans="1:16" ht="9.9499999999999993" customHeight="1" thickBot="1" x14ac:dyDescent="0.35">
      <c r="B20" s="14"/>
      <c r="C20" s="14"/>
      <c r="D20" s="14"/>
      <c r="F20" s="15"/>
    </row>
    <row r="21" spans="1:16" ht="36.75" customHeight="1" x14ac:dyDescent="0.3">
      <c r="B21" s="481" t="s">
        <v>111</v>
      </c>
      <c r="C21" s="508" t="s">
        <v>422</v>
      </c>
      <c r="D21" s="355" t="s">
        <v>8</v>
      </c>
      <c r="E21" s="512" t="s">
        <v>421</v>
      </c>
      <c r="F21" s="492" t="s">
        <v>113</v>
      </c>
      <c r="G21" s="489" t="s">
        <v>114</v>
      </c>
      <c r="H21" s="490"/>
      <c r="I21" s="491"/>
      <c r="J21" s="492" t="s">
        <v>115</v>
      </c>
      <c r="K21" s="492" t="s">
        <v>116</v>
      </c>
      <c r="L21" s="148"/>
      <c r="M21" s="494"/>
      <c r="N21" s="494"/>
      <c r="O21" s="495"/>
      <c r="P21" s="344"/>
    </row>
    <row r="22" spans="1:16" ht="29.25" customHeight="1" x14ac:dyDescent="0.3">
      <c r="B22" s="506"/>
      <c r="C22" s="509"/>
      <c r="D22" s="511"/>
      <c r="E22" s="513"/>
      <c r="F22" s="492"/>
      <c r="G22" s="479" t="s">
        <v>13</v>
      </c>
      <c r="H22" s="481" t="s">
        <v>15</v>
      </c>
      <c r="I22" s="355" t="s">
        <v>569</v>
      </c>
      <c r="J22" s="492"/>
      <c r="K22" s="492"/>
      <c r="L22" s="148"/>
      <c r="M22" s="494"/>
      <c r="N22" s="494"/>
      <c r="O22" s="495"/>
      <c r="P22" s="344"/>
    </row>
    <row r="23" spans="1:16" ht="62.25" customHeight="1" x14ac:dyDescent="0.3">
      <c r="B23" s="507"/>
      <c r="C23" s="510"/>
      <c r="D23" s="511"/>
      <c r="E23" s="513"/>
      <c r="F23" s="493"/>
      <c r="G23" s="480"/>
      <c r="H23" s="482"/>
      <c r="I23" s="356"/>
      <c r="J23" s="493"/>
      <c r="K23" s="493"/>
      <c r="L23" s="165"/>
      <c r="M23" s="494"/>
      <c r="N23" s="494"/>
      <c r="O23" s="495"/>
      <c r="P23" s="344"/>
    </row>
    <row r="24" spans="1:16" s="183" customFormat="1" ht="124.5" customHeight="1" x14ac:dyDescent="0.2">
      <c r="A24" s="483" t="s">
        <v>117</v>
      </c>
      <c r="B24" s="484" t="str">
        <f>+LEFT(C24,3)</f>
        <v xml:space="preserve"> Ap</v>
      </c>
      <c r="C24" s="485" t="s">
        <v>118</v>
      </c>
      <c r="D24" s="486" t="s">
        <v>119</v>
      </c>
      <c r="E24" s="487" t="s">
        <v>432</v>
      </c>
      <c r="F24" s="488">
        <v>3</v>
      </c>
      <c r="G24" s="203">
        <v>1</v>
      </c>
      <c r="H24" s="204" t="s">
        <v>433</v>
      </c>
      <c r="I24" s="497" t="s">
        <v>679</v>
      </c>
      <c r="J24" s="488">
        <v>3</v>
      </c>
      <c r="K24" s="498" t="s">
        <v>409</v>
      </c>
      <c r="L24" s="205"/>
      <c r="M24" s="499"/>
      <c r="N24" s="499"/>
      <c r="O24" s="500"/>
      <c r="P24" s="496"/>
    </row>
    <row r="25" spans="1:16" s="209" customFormat="1" ht="203.25" customHeight="1" x14ac:dyDescent="0.2">
      <c r="A25" s="483"/>
      <c r="B25" s="484"/>
      <c r="C25" s="485"/>
      <c r="D25" s="486"/>
      <c r="E25" s="487"/>
      <c r="F25" s="488"/>
      <c r="G25" s="166">
        <v>2</v>
      </c>
      <c r="H25" s="181" t="s">
        <v>431</v>
      </c>
      <c r="I25" s="497"/>
      <c r="J25" s="488"/>
      <c r="K25" s="498"/>
      <c r="L25" s="182"/>
      <c r="M25" s="499"/>
      <c r="N25" s="499"/>
      <c r="O25" s="500"/>
      <c r="P25" s="496"/>
    </row>
    <row r="26" spans="1:16" s="183" customFormat="1" ht="103.5" customHeight="1" x14ac:dyDescent="0.2">
      <c r="A26" s="483"/>
      <c r="B26" s="484"/>
      <c r="C26" s="485"/>
      <c r="D26" s="486"/>
      <c r="E26" s="487"/>
      <c r="F26" s="488"/>
      <c r="G26" s="206">
        <v>3</v>
      </c>
      <c r="H26" s="207" t="s">
        <v>434</v>
      </c>
      <c r="I26" s="497"/>
      <c r="J26" s="488"/>
      <c r="K26" s="498"/>
      <c r="L26" s="208"/>
      <c r="M26" s="499"/>
      <c r="N26" s="499"/>
      <c r="O26" s="500"/>
      <c r="P26" s="496"/>
    </row>
    <row r="27" spans="1:16" s="20" customFormat="1" ht="65.25" hidden="1" customHeight="1" x14ac:dyDescent="0.3">
      <c r="A27" s="483"/>
      <c r="B27" s="484"/>
      <c r="C27" s="485"/>
      <c r="D27" s="486"/>
      <c r="E27" s="487"/>
      <c r="F27" s="488"/>
      <c r="G27" s="166">
        <v>4</v>
      </c>
      <c r="H27" s="167"/>
      <c r="I27" s="497"/>
      <c r="J27" s="488"/>
      <c r="K27" s="498"/>
      <c r="L27" s="149"/>
      <c r="M27" s="499"/>
      <c r="N27" s="499"/>
      <c r="O27" s="500"/>
      <c r="P27" s="496"/>
    </row>
    <row r="28" spans="1:16" s="20" customFormat="1" ht="16.5" hidden="1" customHeight="1" x14ac:dyDescent="0.3">
      <c r="A28" s="483"/>
      <c r="B28" s="484"/>
      <c r="C28" s="485"/>
      <c r="D28" s="486"/>
      <c r="E28" s="487"/>
      <c r="F28" s="488"/>
      <c r="G28" s="166">
        <v>5</v>
      </c>
      <c r="H28" s="167"/>
      <c r="I28" s="497"/>
      <c r="J28" s="488"/>
      <c r="K28" s="498"/>
      <c r="L28" s="149"/>
      <c r="M28" s="499"/>
      <c r="N28" s="499"/>
      <c r="O28" s="500"/>
      <c r="P28" s="496"/>
    </row>
    <row r="29" spans="1:16" s="20" customFormat="1" ht="16.5" hidden="1" customHeight="1" x14ac:dyDescent="0.3">
      <c r="A29" s="483"/>
      <c r="B29" s="484"/>
      <c r="C29" s="485"/>
      <c r="D29" s="486"/>
      <c r="E29" s="487"/>
      <c r="F29" s="488"/>
      <c r="G29" s="166">
        <v>6</v>
      </c>
      <c r="H29" s="167"/>
      <c r="I29" s="497"/>
      <c r="J29" s="488"/>
      <c r="K29" s="498"/>
      <c r="L29" s="149"/>
      <c r="M29" s="499"/>
      <c r="N29" s="499"/>
      <c r="O29" s="500"/>
      <c r="P29" s="496"/>
    </row>
    <row r="30" spans="1:16" s="20" customFormat="1" ht="16.5" hidden="1" customHeight="1" x14ac:dyDescent="0.3">
      <c r="A30" s="483"/>
      <c r="B30" s="484"/>
      <c r="C30" s="485"/>
      <c r="D30" s="486"/>
      <c r="E30" s="487"/>
      <c r="F30" s="488"/>
      <c r="G30" s="166">
        <v>7</v>
      </c>
      <c r="H30" s="167"/>
      <c r="I30" s="497"/>
      <c r="J30" s="488"/>
      <c r="K30" s="498"/>
      <c r="L30" s="149"/>
      <c r="M30" s="499"/>
      <c r="N30" s="499"/>
      <c r="O30" s="500"/>
      <c r="P30" s="496"/>
    </row>
    <row r="31" spans="1:16" s="20" customFormat="1" ht="120" hidden="1" customHeight="1" x14ac:dyDescent="0.3">
      <c r="A31" s="483"/>
      <c r="B31" s="484"/>
      <c r="C31" s="485"/>
      <c r="D31" s="486"/>
      <c r="E31" s="487"/>
      <c r="F31" s="488"/>
      <c r="G31" s="203">
        <v>8</v>
      </c>
      <c r="H31" s="210"/>
      <c r="I31" s="497"/>
      <c r="J31" s="488"/>
      <c r="K31" s="498"/>
      <c r="L31" s="211"/>
      <c r="M31" s="499"/>
      <c r="N31" s="499"/>
      <c r="O31" s="500"/>
      <c r="P31" s="496"/>
    </row>
    <row r="32" spans="1:16" s="212" customFormat="1" ht="78.75" customHeight="1" x14ac:dyDescent="0.2">
      <c r="B32" s="460" t="str">
        <f>+LEFT(C32,3)</f>
        <v>1.1</v>
      </c>
      <c r="C32" s="463" t="s">
        <v>120</v>
      </c>
      <c r="D32" s="464" t="s">
        <v>119</v>
      </c>
      <c r="E32" s="465" t="s">
        <v>562</v>
      </c>
      <c r="F32" s="466">
        <v>3</v>
      </c>
      <c r="G32" s="213">
        <v>1</v>
      </c>
      <c r="H32" s="214" t="s">
        <v>435</v>
      </c>
      <c r="I32" s="469" t="s">
        <v>680</v>
      </c>
      <c r="J32" s="472">
        <v>3</v>
      </c>
      <c r="K32" s="475" t="s">
        <v>409</v>
      </c>
      <c r="L32" s="184"/>
      <c r="M32" s="478">
        <v>60</v>
      </c>
      <c r="N32" s="308">
        <v>4.5870000000000001E-2</v>
      </c>
      <c r="O32" s="309">
        <v>60.045870000000001</v>
      </c>
      <c r="P32" s="310"/>
    </row>
    <row r="33" spans="2:16" ht="182.25" customHeight="1" x14ac:dyDescent="0.3">
      <c r="B33" s="461"/>
      <c r="C33" s="417"/>
      <c r="D33" s="381"/>
      <c r="E33" s="428"/>
      <c r="F33" s="467"/>
      <c r="G33" s="142">
        <v>2</v>
      </c>
      <c r="H33" s="189" t="s">
        <v>563</v>
      </c>
      <c r="I33" s="470"/>
      <c r="J33" s="473"/>
      <c r="K33" s="476"/>
      <c r="L33" s="191"/>
      <c r="M33" s="478"/>
      <c r="N33" s="308"/>
      <c r="O33" s="309"/>
      <c r="P33" s="310"/>
    </row>
    <row r="34" spans="2:16" s="215" customFormat="1" ht="86.25" customHeight="1" thickBot="1" x14ac:dyDescent="0.35">
      <c r="B34" s="461"/>
      <c r="C34" s="417"/>
      <c r="D34" s="381"/>
      <c r="E34" s="428"/>
      <c r="F34" s="467"/>
      <c r="G34" s="216">
        <v>3</v>
      </c>
      <c r="H34" s="214" t="s">
        <v>436</v>
      </c>
      <c r="I34" s="470"/>
      <c r="J34" s="473"/>
      <c r="K34" s="476"/>
      <c r="L34" s="146"/>
      <c r="M34" s="478"/>
      <c r="N34" s="308"/>
      <c r="O34" s="309"/>
      <c r="P34" s="310"/>
    </row>
    <row r="35" spans="2:16" ht="77.25" hidden="1" customHeight="1" x14ac:dyDescent="0.3">
      <c r="B35" s="461"/>
      <c r="C35" s="417"/>
      <c r="D35" s="381"/>
      <c r="E35" s="428"/>
      <c r="F35" s="467"/>
      <c r="G35" s="105">
        <v>4</v>
      </c>
      <c r="H35" s="217"/>
      <c r="I35" s="470"/>
      <c r="J35" s="473"/>
      <c r="K35" s="476"/>
      <c r="L35" s="192"/>
      <c r="M35" s="478"/>
      <c r="N35" s="308"/>
      <c r="O35" s="309"/>
      <c r="P35" s="310"/>
    </row>
    <row r="36" spans="2:16" ht="19.5" hidden="1" customHeight="1" x14ac:dyDescent="0.3">
      <c r="B36" s="461"/>
      <c r="C36" s="417"/>
      <c r="D36" s="381"/>
      <c r="E36" s="428"/>
      <c r="F36" s="467"/>
      <c r="G36" s="179">
        <v>5</v>
      </c>
      <c r="H36" s="168"/>
      <c r="I36" s="470"/>
      <c r="J36" s="473"/>
      <c r="K36" s="476"/>
      <c r="L36" s="146"/>
      <c r="M36" s="478"/>
      <c r="N36" s="308"/>
      <c r="O36" s="309"/>
      <c r="P36" s="310"/>
    </row>
    <row r="37" spans="2:16" ht="7.5" hidden="1" customHeight="1" thickBot="1" x14ac:dyDescent="0.35">
      <c r="B37" s="461"/>
      <c r="C37" s="417"/>
      <c r="D37" s="381"/>
      <c r="E37" s="428"/>
      <c r="F37" s="467"/>
      <c r="G37" s="106">
        <v>6</v>
      </c>
      <c r="H37" s="169" t="s">
        <v>407</v>
      </c>
      <c r="I37" s="470"/>
      <c r="J37" s="473"/>
      <c r="K37" s="476"/>
      <c r="L37" s="146"/>
      <c r="M37" s="478"/>
      <c r="N37" s="308"/>
      <c r="O37" s="309"/>
      <c r="P37" s="310"/>
    </row>
    <row r="38" spans="2:16" ht="49.5" hidden="1" customHeight="1" x14ac:dyDescent="0.3">
      <c r="B38" s="461"/>
      <c r="C38" s="417"/>
      <c r="D38" s="381"/>
      <c r="E38" s="428"/>
      <c r="F38" s="467"/>
      <c r="G38" s="106">
        <v>7</v>
      </c>
      <c r="H38" s="169" t="s">
        <v>407</v>
      </c>
      <c r="I38" s="470"/>
      <c r="J38" s="473"/>
      <c r="K38" s="476"/>
      <c r="L38" s="146"/>
      <c r="M38" s="478"/>
      <c r="N38" s="308"/>
      <c r="O38" s="309"/>
      <c r="P38" s="310"/>
    </row>
    <row r="39" spans="2:16" ht="0.75" hidden="1" customHeight="1" thickBot="1" x14ac:dyDescent="0.35">
      <c r="B39" s="462"/>
      <c r="C39" s="418"/>
      <c r="D39" s="382"/>
      <c r="E39" s="429"/>
      <c r="F39" s="468"/>
      <c r="G39" s="170">
        <v>8</v>
      </c>
      <c r="H39" s="171"/>
      <c r="I39" s="471"/>
      <c r="J39" s="474"/>
      <c r="K39" s="477"/>
      <c r="L39" s="146"/>
      <c r="M39" s="478"/>
      <c r="N39" s="308"/>
      <c r="O39" s="309"/>
      <c r="P39" s="310"/>
    </row>
    <row r="40" spans="2:16" ht="82.5" customHeight="1" x14ac:dyDescent="0.3">
      <c r="B40" s="311" t="str">
        <f>+LEFT(C40,3)</f>
        <v>1.2</v>
      </c>
      <c r="C40" s="314" t="s">
        <v>121</v>
      </c>
      <c r="D40" s="451" t="s">
        <v>119</v>
      </c>
      <c r="E40" s="330" t="s">
        <v>437</v>
      </c>
      <c r="F40" s="385">
        <v>3</v>
      </c>
      <c r="G40" s="105">
        <v>1</v>
      </c>
      <c r="H40" s="161" t="s">
        <v>438</v>
      </c>
      <c r="I40" s="454" t="s">
        <v>681</v>
      </c>
      <c r="J40" s="457">
        <v>3</v>
      </c>
      <c r="K40" s="413" t="s">
        <v>409</v>
      </c>
      <c r="L40" s="146"/>
      <c r="M40" s="308">
        <v>60</v>
      </c>
      <c r="N40" s="308">
        <v>5.5690000000000003E-2</v>
      </c>
      <c r="O40" s="309">
        <v>60.055689999999998</v>
      </c>
      <c r="P40" s="310"/>
    </row>
    <row r="41" spans="2:16" ht="72" customHeight="1" x14ac:dyDescent="0.3">
      <c r="B41" s="312"/>
      <c r="C41" s="315"/>
      <c r="D41" s="452"/>
      <c r="E41" s="428"/>
      <c r="F41" s="386"/>
      <c r="G41" s="106">
        <v>2</v>
      </c>
      <c r="H41" s="133" t="s">
        <v>439</v>
      </c>
      <c r="I41" s="455"/>
      <c r="J41" s="458"/>
      <c r="K41" s="414"/>
      <c r="L41" s="146"/>
      <c r="M41" s="308"/>
      <c r="N41" s="308"/>
      <c r="O41" s="309"/>
      <c r="P41" s="310"/>
    </row>
    <row r="42" spans="2:16" ht="81" customHeight="1" x14ac:dyDescent="0.3">
      <c r="B42" s="312"/>
      <c r="C42" s="315"/>
      <c r="D42" s="452"/>
      <c r="E42" s="428"/>
      <c r="F42" s="386"/>
      <c r="G42" s="106">
        <v>3</v>
      </c>
      <c r="H42" s="133" t="s">
        <v>440</v>
      </c>
      <c r="I42" s="455"/>
      <c r="J42" s="458"/>
      <c r="K42" s="414"/>
      <c r="L42" s="146"/>
      <c r="M42" s="308"/>
      <c r="N42" s="308"/>
      <c r="O42" s="309"/>
      <c r="P42" s="310"/>
    </row>
    <row r="43" spans="2:16" ht="0.75" customHeight="1" x14ac:dyDescent="0.3">
      <c r="B43" s="312"/>
      <c r="C43" s="315"/>
      <c r="D43" s="452"/>
      <c r="E43" s="428"/>
      <c r="F43" s="386"/>
      <c r="G43" s="106">
        <v>4</v>
      </c>
      <c r="H43" s="129"/>
      <c r="I43" s="455"/>
      <c r="J43" s="458"/>
      <c r="K43" s="414"/>
      <c r="L43" s="146"/>
      <c r="M43" s="308"/>
      <c r="N43" s="308"/>
      <c r="O43" s="309"/>
      <c r="P43" s="310"/>
    </row>
    <row r="44" spans="2:16" ht="2.25" customHeight="1" thickBot="1" x14ac:dyDescent="0.35">
      <c r="B44" s="312"/>
      <c r="C44" s="315"/>
      <c r="D44" s="452"/>
      <c r="E44" s="428"/>
      <c r="F44" s="386"/>
      <c r="G44" s="106">
        <v>5</v>
      </c>
      <c r="H44" s="155"/>
      <c r="I44" s="455"/>
      <c r="J44" s="458"/>
      <c r="K44" s="414"/>
      <c r="L44" s="146"/>
      <c r="M44" s="308"/>
      <c r="N44" s="308"/>
      <c r="O44" s="309"/>
      <c r="P44" s="310"/>
    </row>
    <row r="45" spans="2:16" ht="17.25" hidden="1" customHeight="1" x14ac:dyDescent="0.3">
      <c r="B45" s="312"/>
      <c r="C45" s="315"/>
      <c r="D45" s="452"/>
      <c r="E45" s="428"/>
      <c r="F45" s="386"/>
      <c r="G45" s="106">
        <v>6</v>
      </c>
      <c r="H45" s="155"/>
      <c r="I45" s="455"/>
      <c r="J45" s="458"/>
      <c r="K45" s="414"/>
      <c r="L45" s="146"/>
      <c r="M45" s="308"/>
      <c r="N45" s="308"/>
      <c r="O45" s="309"/>
      <c r="P45" s="310"/>
    </row>
    <row r="46" spans="2:16" ht="17.25" hidden="1" customHeight="1" x14ac:dyDescent="0.3">
      <c r="B46" s="312"/>
      <c r="C46" s="315"/>
      <c r="D46" s="452"/>
      <c r="E46" s="428"/>
      <c r="F46" s="386"/>
      <c r="G46" s="106">
        <v>7</v>
      </c>
      <c r="H46" s="155"/>
      <c r="I46" s="455"/>
      <c r="J46" s="458"/>
      <c r="K46" s="414"/>
      <c r="L46" s="146"/>
      <c r="M46" s="308"/>
      <c r="N46" s="308"/>
      <c r="O46" s="309"/>
      <c r="P46" s="310"/>
    </row>
    <row r="47" spans="2:16" ht="237.75" hidden="1" customHeight="1" x14ac:dyDescent="0.3">
      <c r="B47" s="313"/>
      <c r="C47" s="316"/>
      <c r="D47" s="453"/>
      <c r="E47" s="429"/>
      <c r="F47" s="387"/>
      <c r="G47" s="107">
        <v>8</v>
      </c>
      <c r="H47" s="156"/>
      <c r="I47" s="456"/>
      <c r="J47" s="459"/>
      <c r="K47" s="415"/>
      <c r="L47" s="146"/>
      <c r="M47" s="308"/>
      <c r="N47" s="308"/>
      <c r="O47" s="309"/>
      <c r="P47" s="310"/>
    </row>
    <row r="48" spans="2:16" ht="109.5" customHeight="1" x14ac:dyDescent="0.3">
      <c r="B48" s="311" t="str">
        <f>+LEFT(C48,3)</f>
        <v>1.3</v>
      </c>
      <c r="C48" s="314" t="s">
        <v>122</v>
      </c>
      <c r="D48" s="445" t="s">
        <v>682</v>
      </c>
      <c r="E48" s="337" t="s">
        <v>486</v>
      </c>
      <c r="F48" s="326">
        <v>3</v>
      </c>
      <c r="G48" s="108">
        <v>1</v>
      </c>
      <c r="H48" s="164" t="s">
        <v>487</v>
      </c>
      <c r="I48" s="320" t="s">
        <v>702</v>
      </c>
      <c r="J48" s="425">
        <v>3</v>
      </c>
      <c r="K48" s="413" t="s">
        <v>410</v>
      </c>
      <c r="L48" s="146"/>
      <c r="M48" s="308">
        <v>20</v>
      </c>
      <c r="N48" s="308">
        <v>6.6895999999999997E-2</v>
      </c>
      <c r="O48" s="388">
        <v>20.066896</v>
      </c>
      <c r="P48" s="389"/>
    </row>
    <row r="49" spans="2:16" s="157" customFormat="1" ht="105.75" customHeight="1" x14ac:dyDescent="0.3">
      <c r="B49" s="312"/>
      <c r="C49" s="315"/>
      <c r="D49" s="446"/>
      <c r="E49" s="383"/>
      <c r="F49" s="327"/>
      <c r="G49" s="106">
        <v>2</v>
      </c>
      <c r="H49" s="133" t="s">
        <v>488</v>
      </c>
      <c r="I49" s="321"/>
      <c r="J49" s="426"/>
      <c r="K49" s="414"/>
      <c r="L49" s="158"/>
      <c r="M49" s="308"/>
      <c r="N49" s="308"/>
      <c r="O49" s="388"/>
      <c r="P49" s="389"/>
    </row>
    <row r="50" spans="2:16" ht="100.5" customHeight="1" x14ac:dyDescent="0.3">
      <c r="B50" s="312"/>
      <c r="C50" s="315"/>
      <c r="D50" s="446"/>
      <c r="E50" s="383"/>
      <c r="F50" s="327"/>
      <c r="G50" s="106">
        <v>3</v>
      </c>
      <c r="H50" s="133" t="s">
        <v>489</v>
      </c>
      <c r="I50" s="321"/>
      <c r="J50" s="426"/>
      <c r="K50" s="414"/>
      <c r="L50" s="146"/>
      <c r="M50" s="308"/>
      <c r="N50" s="308"/>
      <c r="O50" s="388"/>
      <c r="P50" s="389"/>
    </row>
    <row r="51" spans="2:16" ht="103.5" customHeight="1" x14ac:dyDescent="0.3">
      <c r="B51" s="312"/>
      <c r="C51" s="315"/>
      <c r="D51" s="446"/>
      <c r="E51" s="383"/>
      <c r="F51" s="327"/>
      <c r="G51" s="106">
        <v>4</v>
      </c>
      <c r="H51" s="133" t="s">
        <v>490</v>
      </c>
      <c r="I51" s="321"/>
      <c r="J51" s="426"/>
      <c r="K51" s="414"/>
      <c r="L51" s="146"/>
      <c r="M51" s="308"/>
      <c r="N51" s="308"/>
      <c r="O51" s="388"/>
      <c r="P51" s="389"/>
    </row>
    <row r="52" spans="2:16" ht="0.75" hidden="1" customHeight="1" x14ac:dyDescent="0.3">
      <c r="B52" s="312"/>
      <c r="C52" s="315"/>
      <c r="D52" s="446"/>
      <c r="E52" s="383"/>
      <c r="F52" s="327"/>
      <c r="G52" s="106">
        <v>5</v>
      </c>
      <c r="H52" s="155"/>
      <c r="I52" s="321"/>
      <c r="J52" s="426"/>
      <c r="K52" s="414"/>
      <c r="L52" s="146"/>
      <c r="M52" s="308"/>
      <c r="N52" s="308"/>
      <c r="O52" s="388"/>
      <c r="P52" s="389"/>
    </row>
    <row r="53" spans="2:16" ht="0.75" customHeight="1" thickBot="1" x14ac:dyDescent="0.35">
      <c r="B53" s="312"/>
      <c r="C53" s="315"/>
      <c r="D53" s="446"/>
      <c r="E53" s="383"/>
      <c r="F53" s="327"/>
      <c r="G53" s="106">
        <v>6</v>
      </c>
      <c r="H53" s="155"/>
      <c r="I53" s="321"/>
      <c r="J53" s="426"/>
      <c r="K53" s="414"/>
      <c r="L53" s="146"/>
      <c r="M53" s="308"/>
      <c r="N53" s="308"/>
      <c r="O53" s="388"/>
      <c r="P53" s="389"/>
    </row>
    <row r="54" spans="2:16" ht="17.25" hidden="1" customHeight="1" x14ac:dyDescent="0.3">
      <c r="B54" s="312"/>
      <c r="C54" s="315"/>
      <c r="D54" s="446"/>
      <c r="E54" s="383"/>
      <c r="F54" s="327"/>
      <c r="G54" s="106">
        <v>7</v>
      </c>
      <c r="H54" s="155"/>
      <c r="I54" s="321"/>
      <c r="J54" s="426"/>
      <c r="K54" s="414"/>
      <c r="L54" s="146"/>
      <c r="M54" s="308"/>
      <c r="N54" s="308"/>
      <c r="O54" s="388"/>
      <c r="P54" s="389"/>
    </row>
    <row r="55" spans="2:16" ht="17.25" hidden="1" customHeight="1" x14ac:dyDescent="0.3">
      <c r="B55" s="313"/>
      <c r="C55" s="316"/>
      <c r="D55" s="447"/>
      <c r="E55" s="384"/>
      <c r="F55" s="328"/>
      <c r="G55" s="107">
        <v>8</v>
      </c>
      <c r="H55" s="156"/>
      <c r="I55" s="322"/>
      <c r="J55" s="427"/>
      <c r="K55" s="415"/>
      <c r="L55" s="146"/>
      <c r="M55" s="308"/>
      <c r="N55" s="308"/>
      <c r="O55" s="388"/>
      <c r="P55" s="389"/>
    </row>
    <row r="56" spans="2:16" ht="16.5" customHeight="1" x14ac:dyDescent="0.3">
      <c r="B56" s="311" t="str">
        <f>+LEFT(C56,3)</f>
        <v>1.4</v>
      </c>
      <c r="C56" s="390" t="s">
        <v>123</v>
      </c>
      <c r="D56" s="441" t="s">
        <v>124</v>
      </c>
      <c r="E56" s="444" t="s">
        <v>441</v>
      </c>
      <c r="F56" s="385">
        <v>3</v>
      </c>
      <c r="G56" s="172">
        <v>1</v>
      </c>
      <c r="H56" s="329" t="s">
        <v>442</v>
      </c>
      <c r="I56" s="320" t="s">
        <v>683</v>
      </c>
      <c r="J56" s="218">
        <v>3</v>
      </c>
      <c r="K56" s="221" t="s">
        <v>409</v>
      </c>
      <c r="L56" s="397"/>
      <c r="M56" s="308">
        <v>60</v>
      </c>
      <c r="N56" s="308">
        <v>6.6909999999999997E-2</v>
      </c>
      <c r="O56" s="375">
        <v>60.06691</v>
      </c>
      <c r="P56" s="376"/>
    </row>
    <row r="57" spans="2:16" x14ac:dyDescent="0.3">
      <c r="B57" s="312"/>
      <c r="C57" s="391"/>
      <c r="D57" s="442"/>
      <c r="E57" s="408"/>
      <c r="F57" s="386"/>
      <c r="G57" s="128">
        <v>2</v>
      </c>
      <c r="H57" s="410"/>
      <c r="I57" s="369"/>
      <c r="J57" s="219"/>
      <c r="K57" s="222"/>
      <c r="L57" s="398"/>
      <c r="M57" s="308"/>
      <c r="N57" s="308"/>
      <c r="O57" s="375"/>
      <c r="P57" s="376"/>
    </row>
    <row r="58" spans="2:16" x14ac:dyDescent="0.3">
      <c r="B58" s="312"/>
      <c r="C58" s="391"/>
      <c r="D58" s="442"/>
      <c r="E58" s="408"/>
      <c r="F58" s="386"/>
      <c r="G58" s="128">
        <v>3</v>
      </c>
      <c r="H58" s="410"/>
      <c r="I58" s="369"/>
      <c r="J58" s="219"/>
      <c r="K58" s="222"/>
      <c r="L58" s="398"/>
      <c r="M58" s="308"/>
      <c r="N58" s="308"/>
      <c r="O58" s="375"/>
      <c r="P58" s="376"/>
    </row>
    <row r="59" spans="2:16" x14ac:dyDescent="0.3">
      <c r="B59" s="312"/>
      <c r="C59" s="391"/>
      <c r="D59" s="442"/>
      <c r="E59" s="408"/>
      <c r="F59" s="386"/>
      <c r="G59" s="128">
        <v>4</v>
      </c>
      <c r="H59" s="410"/>
      <c r="I59" s="369"/>
      <c r="J59" s="770"/>
      <c r="K59" s="222"/>
      <c r="L59" s="398"/>
      <c r="M59" s="308"/>
      <c r="N59" s="308"/>
      <c r="O59" s="375"/>
      <c r="P59" s="376"/>
    </row>
    <row r="60" spans="2:16" x14ac:dyDescent="0.3">
      <c r="B60" s="312"/>
      <c r="C60" s="391"/>
      <c r="D60" s="442"/>
      <c r="E60" s="408"/>
      <c r="F60" s="386"/>
      <c r="G60" s="128">
        <v>5</v>
      </c>
      <c r="H60" s="410"/>
      <c r="I60" s="369"/>
      <c r="J60" s="219"/>
      <c r="K60" s="222"/>
      <c r="L60" s="398"/>
      <c r="M60" s="308"/>
      <c r="N60" s="308"/>
      <c r="O60" s="375"/>
      <c r="P60" s="376"/>
    </row>
    <row r="61" spans="2:16" x14ac:dyDescent="0.3">
      <c r="B61" s="312"/>
      <c r="C61" s="391"/>
      <c r="D61" s="442"/>
      <c r="E61" s="408"/>
      <c r="F61" s="386"/>
      <c r="G61" s="128">
        <v>6</v>
      </c>
      <c r="H61" s="410"/>
      <c r="I61" s="369"/>
      <c r="J61" s="219"/>
      <c r="K61" s="222"/>
      <c r="L61" s="398"/>
      <c r="M61" s="308"/>
      <c r="N61" s="308"/>
      <c r="O61" s="375"/>
      <c r="P61" s="376"/>
    </row>
    <row r="62" spans="2:16" x14ac:dyDescent="0.3">
      <c r="B62" s="312"/>
      <c r="C62" s="391"/>
      <c r="D62" s="442"/>
      <c r="E62" s="408"/>
      <c r="F62" s="386"/>
      <c r="G62" s="128">
        <v>7</v>
      </c>
      <c r="H62" s="410"/>
      <c r="I62" s="369"/>
      <c r="J62" s="219"/>
      <c r="K62" s="222"/>
      <c r="L62" s="398"/>
      <c r="M62" s="308"/>
      <c r="N62" s="308"/>
      <c r="O62" s="375"/>
      <c r="P62" s="376"/>
    </row>
    <row r="63" spans="2:16" ht="45" customHeight="1" thickBot="1" x14ac:dyDescent="0.35">
      <c r="B63" s="313"/>
      <c r="C63" s="392"/>
      <c r="D63" s="443"/>
      <c r="E63" s="409"/>
      <c r="F63" s="387"/>
      <c r="G63" s="185">
        <v>8</v>
      </c>
      <c r="H63" s="411"/>
      <c r="I63" s="396"/>
      <c r="J63" s="220"/>
      <c r="K63" s="223"/>
      <c r="L63" s="373"/>
      <c r="M63" s="308"/>
      <c r="N63" s="308"/>
      <c r="O63" s="375"/>
      <c r="P63" s="376"/>
    </row>
    <row r="64" spans="2:16" ht="75" customHeight="1" x14ac:dyDescent="0.3">
      <c r="B64" s="311" t="str">
        <f>+LEFT(C64,3)</f>
        <v>1.5</v>
      </c>
      <c r="C64" s="314" t="s">
        <v>125</v>
      </c>
      <c r="D64" s="448" t="s">
        <v>572</v>
      </c>
      <c r="E64" s="337" t="s">
        <v>443</v>
      </c>
      <c r="F64" s="326">
        <v>3</v>
      </c>
      <c r="G64" s="108">
        <v>1</v>
      </c>
      <c r="H64" s="161" t="s">
        <v>571</v>
      </c>
      <c r="I64" s="320" t="s">
        <v>684</v>
      </c>
      <c r="J64" s="425">
        <v>3</v>
      </c>
      <c r="K64" s="413" t="s">
        <v>410</v>
      </c>
      <c r="L64" s="146"/>
      <c r="M64" s="308">
        <v>20</v>
      </c>
      <c r="N64" s="308">
        <v>7.3568999999999996E-2</v>
      </c>
      <c r="O64" s="309">
        <v>20.073568999999999</v>
      </c>
      <c r="P64" s="310"/>
    </row>
    <row r="65" spans="2:16" ht="108" customHeight="1" thickBot="1" x14ac:dyDescent="0.35">
      <c r="B65" s="312"/>
      <c r="C65" s="315"/>
      <c r="D65" s="449"/>
      <c r="E65" s="434"/>
      <c r="F65" s="327"/>
      <c r="G65" s="106">
        <v>2</v>
      </c>
      <c r="H65" s="133" t="s">
        <v>444</v>
      </c>
      <c r="I65" s="321"/>
      <c r="J65" s="426"/>
      <c r="K65" s="414"/>
      <c r="L65" s="146"/>
      <c r="M65" s="308"/>
      <c r="N65" s="308"/>
      <c r="O65" s="309"/>
      <c r="P65" s="310"/>
    </row>
    <row r="66" spans="2:16" ht="16.5" hidden="1" customHeight="1" x14ac:dyDescent="0.3">
      <c r="B66" s="312"/>
      <c r="C66" s="315"/>
      <c r="D66" s="449"/>
      <c r="E66" s="434"/>
      <c r="F66" s="327"/>
      <c r="G66" s="106">
        <v>3</v>
      </c>
      <c r="H66" s="155"/>
      <c r="I66" s="321"/>
      <c r="J66" s="426"/>
      <c r="K66" s="414"/>
      <c r="L66" s="146"/>
      <c r="M66" s="308"/>
      <c r="N66" s="308"/>
      <c r="O66" s="309"/>
      <c r="P66" s="310"/>
    </row>
    <row r="67" spans="2:16" ht="16.5" hidden="1" customHeight="1" x14ac:dyDescent="0.3">
      <c r="B67" s="312"/>
      <c r="C67" s="315"/>
      <c r="D67" s="449"/>
      <c r="E67" s="434"/>
      <c r="F67" s="327"/>
      <c r="G67" s="106">
        <v>4</v>
      </c>
      <c r="H67" s="155"/>
      <c r="I67" s="321"/>
      <c r="J67" s="426"/>
      <c r="K67" s="414"/>
      <c r="L67" s="146"/>
      <c r="M67" s="308"/>
      <c r="N67" s="308"/>
      <c r="O67" s="309"/>
      <c r="P67" s="310"/>
    </row>
    <row r="68" spans="2:16" ht="3" hidden="1" customHeight="1" x14ac:dyDescent="0.3">
      <c r="B68" s="312"/>
      <c r="C68" s="315"/>
      <c r="D68" s="449"/>
      <c r="E68" s="434"/>
      <c r="F68" s="327"/>
      <c r="G68" s="106">
        <v>5</v>
      </c>
      <c r="H68" s="155"/>
      <c r="I68" s="321"/>
      <c r="J68" s="426"/>
      <c r="K68" s="414"/>
      <c r="L68" s="146"/>
      <c r="M68" s="308"/>
      <c r="N68" s="308"/>
      <c r="O68" s="309"/>
      <c r="P68" s="310"/>
    </row>
    <row r="69" spans="2:16" ht="20.25" hidden="1" customHeight="1" x14ac:dyDescent="0.3">
      <c r="B69" s="312"/>
      <c r="C69" s="315"/>
      <c r="D69" s="449"/>
      <c r="E69" s="434"/>
      <c r="F69" s="327"/>
      <c r="G69" s="106">
        <v>6</v>
      </c>
      <c r="H69" s="155"/>
      <c r="I69" s="321"/>
      <c r="J69" s="426"/>
      <c r="K69" s="414"/>
      <c r="L69" s="146"/>
      <c r="M69" s="308"/>
      <c r="N69" s="308"/>
      <c r="O69" s="309"/>
      <c r="P69" s="310"/>
    </row>
    <row r="70" spans="2:16" ht="17.25" hidden="1" customHeight="1" x14ac:dyDescent="0.3">
      <c r="B70" s="312"/>
      <c r="C70" s="315"/>
      <c r="D70" s="449"/>
      <c r="E70" s="434"/>
      <c r="F70" s="327"/>
      <c r="G70" s="106">
        <v>7</v>
      </c>
      <c r="H70" s="155"/>
      <c r="I70" s="321"/>
      <c r="J70" s="426"/>
      <c r="K70" s="414"/>
      <c r="L70" s="146"/>
      <c r="M70" s="308"/>
      <c r="N70" s="308"/>
      <c r="O70" s="309"/>
      <c r="P70" s="310"/>
    </row>
    <row r="71" spans="2:16" ht="56.25" hidden="1" customHeight="1" x14ac:dyDescent="0.3">
      <c r="B71" s="313"/>
      <c r="C71" s="316"/>
      <c r="D71" s="450"/>
      <c r="E71" s="435"/>
      <c r="F71" s="328"/>
      <c r="G71" s="107">
        <v>8</v>
      </c>
      <c r="H71" s="156"/>
      <c r="I71" s="322"/>
      <c r="J71" s="427"/>
      <c r="K71" s="415"/>
      <c r="L71" s="146"/>
      <c r="M71" s="308"/>
      <c r="N71" s="308"/>
      <c r="O71" s="309"/>
      <c r="P71" s="310"/>
    </row>
    <row r="72" spans="2:16" ht="36.75" customHeight="1" x14ac:dyDescent="0.3">
      <c r="B72" s="439"/>
      <c r="C72" s="432" t="s">
        <v>417</v>
      </c>
      <c r="D72" s="355" t="s">
        <v>8</v>
      </c>
      <c r="E72" s="358" t="s">
        <v>423</v>
      </c>
      <c r="F72" s="361" t="s">
        <v>404</v>
      </c>
      <c r="G72" s="363" t="s">
        <v>570</v>
      </c>
      <c r="H72" s="364"/>
      <c r="I72" s="365"/>
      <c r="J72" s="361" t="s">
        <v>405</v>
      </c>
      <c r="K72" s="366" t="s">
        <v>126</v>
      </c>
      <c r="L72" s="147"/>
      <c r="M72" s="368"/>
      <c r="N72" s="368"/>
      <c r="O72" s="374"/>
      <c r="P72" s="344"/>
    </row>
    <row r="73" spans="2:16" ht="29.25" customHeight="1" x14ac:dyDescent="0.3">
      <c r="B73" s="439"/>
      <c r="C73" s="432"/>
      <c r="D73" s="356"/>
      <c r="E73" s="359"/>
      <c r="F73" s="361"/>
      <c r="G73" s="345" t="s">
        <v>13</v>
      </c>
      <c r="H73" s="347" t="s">
        <v>15</v>
      </c>
      <c r="I73" s="349" t="s">
        <v>127</v>
      </c>
      <c r="J73" s="361"/>
      <c r="K73" s="366"/>
      <c r="L73" s="147"/>
      <c r="M73" s="368"/>
      <c r="N73" s="368"/>
      <c r="O73" s="374"/>
      <c r="P73" s="344"/>
    </row>
    <row r="74" spans="2:16" ht="45.75" customHeight="1" thickBot="1" x14ac:dyDescent="0.35">
      <c r="B74" s="440"/>
      <c r="C74" s="433"/>
      <c r="D74" s="357"/>
      <c r="E74" s="360"/>
      <c r="F74" s="362"/>
      <c r="G74" s="346"/>
      <c r="H74" s="348"/>
      <c r="I74" s="350"/>
      <c r="J74" s="362"/>
      <c r="K74" s="367"/>
      <c r="L74" s="147"/>
      <c r="M74" s="368"/>
      <c r="N74" s="368"/>
      <c r="O74" s="374"/>
      <c r="P74" s="344"/>
    </row>
    <row r="75" spans="2:16" ht="94.5" customHeight="1" x14ac:dyDescent="0.3">
      <c r="B75" s="311" t="str">
        <f>+LEFT(C75,3)</f>
        <v>2.1</v>
      </c>
      <c r="C75" s="314" t="s">
        <v>128</v>
      </c>
      <c r="D75" s="317" t="s">
        <v>129</v>
      </c>
      <c r="E75" s="337" t="s">
        <v>445</v>
      </c>
      <c r="F75" s="326">
        <v>3</v>
      </c>
      <c r="G75" s="108">
        <v>1</v>
      </c>
      <c r="H75" s="161" t="s">
        <v>446</v>
      </c>
      <c r="I75" s="320" t="s">
        <v>685</v>
      </c>
      <c r="J75" s="425">
        <v>3</v>
      </c>
      <c r="K75" s="413" t="s">
        <v>409</v>
      </c>
      <c r="L75" s="146"/>
      <c r="M75" s="308">
        <v>60</v>
      </c>
      <c r="N75" s="308">
        <v>8.8965299999999997E-2</v>
      </c>
      <c r="O75" s="309">
        <v>60.088965299999998</v>
      </c>
      <c r="P75" s="310"/>
    </row>
    <row r="76" spans="2:16" ht="95.25" customHeight="1" x14ac:dyDescent="0.3">
      <c r="B76" s="312"/>
      <c r="C76" s="315"/>
      <c r="D76" s="318"/>
      <c r="E76" s="434"/>
      <c r="F76" s="327"/>
      <c r="G76" s="106">
        <v>2</v>
      </c>
      <c r="H76" s="133" t="s">
        <v>447</v>
      </c>
      <c r="I76" s="321"/>
      <c r="J76" s="426"/>
      <c r="K76" s="414"/>
      <c r="L76" s="146"/>
      <c r="M76" s="308"/>
      <c r="N76" s="308"/>
      <c r="O76" s="309"/>
      <c r="P76" s="310"/>
    </row>
    <row r="77" spans="2:16" ht="2.25" customHeight="1" thickBot="1" x14ac:dyDescent="0.35">
      <c r="B77" s="312"/>
      <c r="C77" s="315"/>
      <c r="D77" s="318"/>
      <c r="E77" s="434"/>
      <c r="F77" s="327"/>
      <c r="G77" s="106">
        <v>3</v>
      </c>
      <c r="H77" s="155"/>
      <c r="I77" s="321"/>
      <c r="J77" s="426"/>
      <c r="K77" s="414"/>
      <c r="L77" s="146"/>
      <c r="M77" s="308"/>
      <c r="N77" s="308"/>
      <c r="O77" s="309"/>
      <c r="P77" s="310"/>
    </row>
    <row r="78" spans="2:16" ht="21" hidden="1" customHeight="1" x14ac:dyDescent="0.3">
      <c r="B78" s="312"/>
      <c r="C78" s="315"/>
      <c r="D78" s="318"/>
      <c r="E78" s="434"/>
      <c r="F78" s="327"/>
      <c r="G78" s="106">
        <v>4</v>
      </c>
      <c r="H78" s="155"/>
      <c r="I78" s="321"/>
      <c r="J78" s="426"/>
      <c r="K78" s="414"/>
      <c r="L78" s="146"/>
      <c r="M78" s="308"/>
      <c r="N78" s="308"/>
      <c r="O78" s="309"/>
      <c r="P78" s="310"/>
    </row>
    <row r="79" spans="2:16" ht="21" hidden="1" customHeight="1" x14ac:dyDescent="0.3">
      <c r="B79" s="312"/>
      <c r="C79" s="315"/>
      <c r="D79" s="318"/>
      <c r="E79" s="434"/>
      <c r="F79" s="327"/>
      <c r="G79" s="106">
        <v>5</v>
      </c>
      <c r="H79" s="155"/>
      <c r="I79" s="321"/>
      <c r="J79" s="426"/>
      <c r="K79" s="414"/>
      <c r="L79" s="146"/>
      <c r="M79" s="308"/>
      <c r="N79" s="308"/>
      <c r="O79" s="309"/>
      <c r="P79" s="310"/>
    </row>
    <row r="80" spans="2:16" ht="21" hidden="1" customHeight="1" x14ac:dyDescent="0.3">
      <c r="B80" s="312"/>
      <c r="C80" s="315"/>
      <c r="D80" s="318"/>
      <c r="E80" s="434"/>
      <c r="F80" s="327"/>
      <c r="G80" s="106">
        <v>6</v>
      </c>
      <c r="H80" s="155"/>
      <c r="I80" s="321"/>
      <c r="J80" s="426"/>
      <c r="K80" s="414"/>
      <c r="L80" s="146"/>
      <c r="M80" s="308"/>
      <c r="N80" s="308"/>
      <c r="O80" s="309"/>
      <c r="P80" s="310"/>
    </row>
    <row r="81" spans="2:16" ht="21" hidden="1" customHeight="1" x14ac:dyDescent="0.3">
      <c r="B81" s="312"/>
      <c r="C81" s="315"/>
      <c r="D81" s="318"/>
      <c r="E81" s="434"/>
      <c r="F81" s="327"/>
      <c r="G81" s="106">
        <v>7</v>
      </c>
      <c r="H81" s="155"/>
      <c r="I81" s="321"/>
      <c r="J81" s="426"/>
      <c r="K81" s="414"/>
      <c r="L81" s="146"/>
      <c r="M81" s="308"/>
      <c r="N81" s="308"/>
      <c r="O81" s="309"/>
      <c r="P81" s="310"/>
    </row>
    <row r="82" spans="2:16" ht="21" hidden="1" customHeight="1" x14ac:dyDescent="0.3">
      <c r="B82" s="313"/>
      <c r="C82" s="316"/>
      <c r="D82" s="319"/>
      <c r="E82" s="435"/>
      <c r="F82" s="328"/>
      <c r="G82" s="107">
        <v>8</v>
      </c>
      <c r="H82" s="156"/>
      <c r="I82" s="322"/>
      <c r="J82" s="427"/>
      <c r="K82" s="415"/>
      <c r="L82" s="146"/>
      <c r="M82" s="308"/>
      <c r="N82" s="308"/>
      <c r="O82" s="309"/>
      <c r="P82" s="310"/>
    </row>
    <row r="83" spans="2:16" ht="166.5" customHeight="1" x14ac:dyDescent="0.3">
      <c r="B83" s="311" t="str">
        <f>+LEFT(C83,3)</f>
        <v>2.2</v>
      </c>
      <c r="C83" s="314" t="s">
        <v>130</v>
      </c>
      <c r="D83" s="317" t="s">
        <v>131</v>
      </c>
      <c r="E83" s="337" t="s">
        <v>573</v>
      </c>
      <c r="F83" s="326">
        <v>3</v>
      </c>
      <c r="G83" s="108">
        <v>1</v>
      </c>
      <c r="H83" s="224" t="s">
        <v>574</v>
      </c>
      <c r="I83" s="436" t="s">
        <v>575</v>
      </c>
      <c r="J83" s="425">
        <v>3</v>
      </c>
      <c r="K83" s="413" t="s">
        <v>410</v>
      </c>
      <c r="L83" s="146"/>
      <c r="M83" s="308">
        <v>20</v>
      </c>
      <c r="N83" s="308">
        <v>9.8965300000000006E-2</v>
      </c>
      <c r="O83" s="309">
        <v>20.0989653</v>
      </c>
      <c r="P83" s="310"/>
    </row>
    <row r="84" spans="2:16" ht="15" customHeight="1" x14ac:dyDescent="0.3">
      <c r="B84" s="312"/>
      <c r="C84" s="315"/>
      <c r="D84" s="318"/>
      <c r="E84" s="434"/>
      <c r="F84" s="327"/>
      <c r="G84" s="106">
        <v>2</v>
      </c>
      <c r="H84" s="133"/>
      <c r="I84" s="437"/>
      <c r="J84" s="426"/>
      <c r="K84" s="414"/>
      <c r="L84" s="146"/>
      <c r="M84" s="308"/>
      <c r="N84" s="308"/>
      <c r="O84" s="309"/>
      <c r="P84" s="310"/>
    </row>
    <row r="85" spans="2:16" ht="1.5" customHeight="1" x14ac:dyDescent="0.3">
      <c r="B85" s="312"/>
      <c r="C85" s="315"/>
      <c r="D85" s="318"/>
      <c r="E85" s="434"/>
      <c r="F85" s="327"/>
      <c r="G85" s="106">
        <v>3</v>
      </c>
      <c r="H85" s="155"/>
      <c r="I85" s="437"/>
      <c r="J85" s="426"/>
      <c r="K85" s="414"/>
      <c r="L85" s="146"/>
      <c r="M85" s="308"/>
      <c r="N85" s="308"/>
      <c r="O85" s="309"/>
      <c r="P85" s="310"/>
    </row>
    <row r="86" spans="2:16" ht="3.75" customHeight="1" thickBot="1" x14ac:dyDescent="0.35">
      <c r="B86" s="312"/>
      <c r="C86" s="315"/>
      <c r="D86" s="318"/>
      <c r="E86" s="434"/>
      <c r="F86" s="327"/>
      <c r="G86" s="106">
        <v>4</v>
      </c>
      <c r="H86" s="155"/>
      <c r="I86" s="437"/>
      <c r="J86" s="426"/>
      <c r="K86" s="414"/>
      <c r="L86" s="146"/>
      <c r="M86" s="308"/>
      <c r="N86" s="308"/>
      <c r="O86" s="309"/>
      <c r="P86" s="310"/>
    </row>
    <row r="87" spans="2:16" ht="6" hidden="1" customHeight="1" x14ac:dyDescent="0.3">
      <c r="B87" s="312"/>
      <c r="C87" s="315"/>
      <c r="D87" s="318"/>
      <c r="E87" s="434"/>
      <c r="F87" s="327"/>
      <c r="G87" s="106">
        <v>5</v>
      </c>
      <c r="H87" s="155"/>
      <c r="I87" s="437"/>
      <c r="J87" s="426"/>
      <c r="K87" s="414"/>
      <c r="L87" s="146"/>
      <c r="M87" s="308"/>
      <c r="N87" s="308"/>
      <c r="O87" s="309"/>
      <c r="P87" s="310"/>
    </row>
    <row r="88" spans="2:16" ht="17.25" hidden="1" customHeight="1" thickBot="1" x14ac:dyDescent="0.35">
      <c r="B88" s="312"/>
      <c r="C88" s="315"/>
      <c r="D88" s="318"/>
      <c r="E88" s="434"/>
      <c r="F88" s="327"/>
      <c r="G88" s="106">
        <v>6</v>
      </c>
      <c r="H88" s="155"/>
      <c r="I88" s="437"/>
      <c r="J88" s="426"/>
      <c r="K88" s="414"/>
      <c r="L88" s="146"/>
      <c r="M88" s="308"/>
      <c r="N88" s="308"/>
      <c r="O88" s="309"/>
      <c r="P88" s="310"/>
    </row>
    <row r="89" spans="2:16" ht="17.25" hidden="1" customHeight="1" thickBot="1" x14ac:dyDescent="0.35">
      <c r="B89" s="312"/>
      <c r="C89" s="315"/>
      <c r="D89" s="318"/>
      <c r="E89" s="434"/>
      <c r="F89" s="327"/>
      <c r="G89" s="106">
        <v>7</v>
      </c>
      <c r="H89" s="155"/>
      <c r="I89" s="437"/>
      <c r="J89" s="426"/>
      <c r="K89" s="414"/>
      <c r="L89" s="146"/>
      <c r="M89" s="308"/>
      <c r="N89" s="308"/>
      <c r="O89" s="309"/>
      <c r="P89" s="310"/>
    </row>
    <row r="90" spans="2:16" ht="17.25" hidden="1" customHeight="1" thickBot="1" x14ac:dyDescent="0.35">
      <c r="B90" s="313"/>
      <c r="C90" s="316"/>
      <c r="D90" s="319"/>
      <c r="E90" s="435"/>
      <c r="F90" s="328"/>
      <c r="G90" s="107">
        <v>8</v>
      </c>
      <c r="H90" s="156"/>
      <c r="I90" s="438"/>
      <c r="J90" s="427"/>
      <c r="K90" s="415"/>
      <c r="L90" s="146"/>
      <c r="M90" s="308"/>
      <c r="N90" s="308"/>
      <c r="O90" s="309"/>
      <c r="P90" s="310"/>
    </row>
    <row r="91" spans="2:16" ht="60.75" customHeight="1" x14ac:dyDescent="0.3">
      <c r="B91" s="311" t="str">
        <f>+LEFT(C91,3)</f>
        <v>2.3</v>
      </c>
      <c r="C91" s="314" t="s">
        <v>132</v>
      </c>
      <c r="D91" s="317" t="s">
        <v>133</v>
      </c>
      <c r="E91" s="337" t="s">
        <v>448</v>
      </c>
      <c r="F91" s="326">
        <v>3</v>
      </c>
      <c r="G91" s="108">
        <v>1</v>
      </c>
      <c r="H91" s="161" t="s">
        <v>451</v>
      </c>
      <c r="I91" s="320" t="s">
        <v>686</v>
      </c>
      <c r="J91" s="425">
        <v>3</v>
      </c>
      <c r="K91" s="413" t="s">
        <v>410</v>
      </c>
      <c r="L91" s="146"/>
      <c r="M91" s="308">
        <v>20</v>
      </c>
      <c r="N91" s="308">
        <v>0.15698000000000001</v>
      </c>
      <c r="O91" s="309">
        <v>20.156980000000001</v>
      </c>
      <c r="P91" s="310"/>
    </row>
    <row r="92" spans="2:16" ht="55.5" customHeight="1" x14ac:dyDescent="0.3">
      <c r="B92" s="312"/>
      <c r="C92" s="315"/>
      <c r="D92" s="318"/>
      <c r="E92" s="434"/>
      <c r="F92" s="327"/>
      <c r="G92" s="106">
        <v>2</v>
      </c>
      <c r="H92" s="133" t="s">
        <v>450</v>
      </c>
      <c r="I92" s="321"/>
      <c r="J92" s="426"/>
      <c r="K92" s="414"/>
      <c r="L92" s="146"/>
      <c r="M92" s="308"/>
      <c r="N92" s="308"/>
      <c r="O92" s="309"/>
      <c r="P92" s="310"/>
    </row>
    <row r="93" spans="2:16" ht="72.75" customHeight="1" x14ac:dyDescent="0.3">
      <c r="B93" s="312"/>
      <c r="C93" s="315"/>
      <c r="D93" s="318"/>
      <c r="E93" s="434"/>
      <c r="F93" s="327"/>
      <c r="G93" s="106">
        <v>3</v>
      </c>
      <c r="H93" s="133" t="s">
        <v>449</v>
      </c>
      <c r="I93" s="321"/>
      <c r="J93" s="426"/>
      <c r="K93" s="414"/>
      <c r="L93" s="146"/>
      <c r="M93" s="308"/>
      <c r="N93" s="308"/>
      <c r="O93" s="309"/>
      <c r="P93" s="310"/>
    </row>
    <row r="94" spans="2:16" ht="65.25" customHeight="1" x14ac:dyDescent="0.3">
      <c r="B94" s="312"/>
      <c r="C94" s="315"/>
      <c r="D94" s="318"/>
      <c r="E94" s="434"/>
      <c r="F94" s="327"/>
      <c r="G94" s="106">
        <v>4</v>
      </c>
      <c r="H94" s="133" t="s">
        <v>452</v>
      </c>
      <c r="I94" s="321"/>
      <c r="J94" s="426"/>
      <c r="K94" s="414"/>
      <c r="L94" s="146"/>
      <c r="M94" s="308"/>
      <c r="N94" s="308"/>
      <c r="O94" s="309"/>
      <c r="P94" s="310"/>
    </row>
    <row r="95" spans="2:16" ht="27" hidden="1" customHeight="1" x14ac:dyDescent="0.3">
      <c r="B95" s="312"/>
      <c r="C95" s="315"/>
      <c r="D95" s="318"/>
      <c r="E95" s="434"/>
      <c r="F95" s="327"/>
      <c r="G95" s="106">
        <v>5</v>
      </c>
      <c r="H95" s="155"/>
      <c r="I95" s="321"/>
      <c r="J95" s="426"/>
      <c r="K95" s="414"/>
      <c r="L95" s="146"/>
      <c r="M95" s="308"/>
      <c r="N95" s="308"/>
      <c r="O95" s="309"/>
      <c r="P95" s="310"/>
    </row>
    <row r="96" spans="2:16" ht="1.5" customHeight="1" thickBot="1" x14ac:dyDescent="0.35">
      <c r="B96" s="312"/>
      <c r="C96" s="315"/>
      <c r="D96" s="318"/>
      <c r="E96" s="434"/>
      <c r="F96" s="327"/>
      <c r="G96" s="106">
        <v>6</v>
      </c>
      <c r="H96" s="155"/>
      <c r="I96" s="321"/>
      <c r="J96" s="426"/>
      <c r="K96" s="414"/>
      <c r="L96" s="146"/>
      <c r="M96" s="308"/>
      <c r="N96" s="308"/>
      <c r="O96" s="309"/>
      <c r="P96" s="310"/>
    </row>
    <row r="97" spans="2:16" ht="21" hidden="1" customHeight="1" x14ac:dyDescent="0.3">
      <c r="B97" s="312"/>
      <c r="C97" s="315"/>
      <c r="D97" s="318"/>
      <c r="E97" s="434"/>
      <c r="F97" s="327"/>
      <c r="G97" s="106">
        <v>7</v>
      </c>
      <c r="H97" s="155"/>
      <c r="I97" s="321"/>
      <c r="J97" s="426"/>
      <c r="K97" s="414"/>
      <c r="L97" s="146"/>
      <c r="M97" s="308"/>
      <c r="N97" s="308"/>
      <c r="O97" s="309"/>
      <c r="P97" s="310"/>
    </row>
    <row r="98" spans="2:16" ht="21" hidden="1" customHeight="1" x14ac:dyDescent="0.3">
      <c r="B98" s="313"/>
      <c r="C98" s="316"/>
      <c r="D98" s="319"/>
      <c r="E98" s="435"/>
      <c r="F98" s="328"/>
      <c r="G98" s="107">
        <v>8</v>
      </c>
      <c r="H98" s="156"/>
      <c r="I98" s="322"/>
      <c r="J98" s="427"/>
      <c r="K98" s="415"/>
      <c r="L98" s="146"/>
      <c r="M98" s="308"/>
      <c r="N98" s="308"/>
      <c r="O98" s="309"/>
      <c r="P98" s="310"/>
    </row>
    <row r="99" spans="2:16" ht="23.25" customHeight="1" x14ac:dyDescent="0.3">
      <c r="B99" s="430"/>
      <c r="C99" s="432" t="s">
        <v>418</v>
      </c>
      <c r="D99" s="355" t="s">
        <v>8</v>
      </c>
      <c r="E99" s="358" t="s">
        <v>423</v>
      </c>
      <c r="F99" s="361" t="s">
        <v>404</v>
      </c>
      <c r="G99" s="363" t="s">
        <v>114</v>
      </c>
      <c r="H99" s="364"/>
      <c r="I99" s="365"/>
      <c r="J99" s="361" t="s">
        <v>405</v>
      </c>
      <c r="K99" s="366" t="s">
        <v>126</v>
      </c>
      <c r="L99" s="147"/>
      <c r="M99" s="368"/>
      <c r="N99" s="368"/>
      <c r="O99" s="374"/>
      <c r="P99" s="344"/>
    </row>
    <row r="100" spans="2:16" ht="42" customHeight="1" x14ac:dyDescent="0.3">
      <c r="B100" s="430"/>
      <c r="C100" s="432"/>
      <c r="D100" s="356"/>
      <c r="E100" s="359"/>
      <c r="F100" s="361"/>
      <c r="G100" s="345" t="s">
        <v>13</v>
      </c>
      <c r="H100" s="347" t="s">
        <v>15</v>
      </c>
      <c r="I100" s="349" t="s">
        <v>127</v>
      </c>
      <c r="J100" s="361"/>
      <c r="K100" s="366"/>
      <c r="L100" s="147"/>
      <c r="M100" s="368"/>
      <c r="N100" s="368"/>
      <c r="O100" s="374"/>
      <c r="P100" s="344"/>
    </row>
    <row r="101" spans="2:16" ht="115.5" customHeight="1" thickBot="1" x14ac:dyDescent="0.35">
      <c r="B101" s="431"/>
      <c r="C101" s="433"/>
      <c r="D101" s="357"/>
      <c r="E101" s="360"/>
      <c r="F101" s="362"/>
      <c r="G101" s="346"/>
      <c r="H101" s="348"/>
      <c r="I101" s="350"/>
      <c r="J101" s="362"/>
      <c r="K101" s="367"/>
      <c r="L101" s="147"/>
      <c r="M101" s="368"/>
      <c r="N101" s="368"/>
      <c r="O101" s="374"/>
      <c r="P101" s="344"/>
    </row>
    <row r="102" spans="2:16" ht="67.5" customHeight="1" x14ac:dyDescent="0.3">
      <c r="B102" s="311" t="str">
        <f>+LEFT(C102,3)</f>
        <v>3.1</v>
      </c>
      <c r="C102" s="314" t="s">
        <v>134</v>
      </c>
      <c r="D102" s="317" t="s">
        <v>135</v>
      </c>
      <c r="E102" s="337" t="s">
        <v>577</v>
      </c>
      <c r="F102" s="326">
        <v>3</v>
      </c>
      <c r="G102" s="108">
        <v>1</v>
      </c>
      <c r="H102" s="161" t="s">
        <v>453</v>
      </c>
      <c r="I102" s="320" t="s">
        <v>687</v>
      </c>
      <c r="J102" s="425">
        <v>3</v>
      </c>
      <c r="K102" s="413" t="s">
        <v>409</v>
      </c>
      <c r="L102" s="146"/>
      <c r="M102" s="308">
        <v>60</v>
      </c>
      <c r="N102" s="308">
        <v>0.28965000000000002</v>
      </c>
      <c r="O102" s="309">
        <v>60.289650000000002</v>
      </c>
      <c r="P102" s="310"/>
    </row>
    <row r="103" spans="2:16" ht="110.25" customHeight="1" thickBot="1" x14ac:dyDescent="0.35">
      <c r="B103" s="312"/>
      <c r="C103" s="315"/>
      <c r="D103" s="318"/>
      <c r="E103" s="338"/>
      <c r="F103" s="327"/>
      <c r="G103" s="106">
        <v>2</v>
      </c>
      <c r="H103" s="133" t="s">
        <v>454</v>
      </c>
      <c r="I103" s="321"/>
      <c r="J103" s="426"/>
      <c r="K103" s="414"/>
      <c r="L103" s="146"/>
      <c r="M103" s="308"/>
      <c r="N103" s="308"/>
      <c r="O103" s="309"/>
      <c r="P103" s="310"/>
    </row>
    <row r="104" spans="2:16" ht="11.25" hidden="1" customHeight="1" thickBot="1" x14ac:dyDescent="0.35">
      <c r="B104" s="312"/>
      <c r="C104" s="315"/>
      <c r="D104" s="318"/>
      <c r="E104" s="338"/>
      <c r="F104" s="327"/>
      <c r="G104" s="106">
        <v>3</v>
      </c>
      <c r="H104" s="133" t="s">
        <v>455</v>
      </c>
      <c r="I104" s="321"/>
      <c r="J104" s="426"/>
      <c r="K104" s="414"/>
      <c r="L104" s="146"/>
      <c r="M104" s="308"/>
      <c r="N104" s="308"/>
      <c r="O104" s="309"/>
      <c r="P104" s="310"/>
    </row>
    <row r="105" spans="2:16" ht="0.75" hidden="1" customHeight="1" thickBot="1" x14ac:dyDescent="0.35">
      <c r="B105" s="312"/>
      <c r="C105" s="315"/>
      <c r="D105" s="318"/>
      <c r="E105" s="338"/>
      <c r="F105" s="327"/>
      <c r="G105" s="106">
        <v>4</v>
      </c>
      <c r="H105" s="155"/>
      <c r="I105" s="321"/>
      <c r="J105" s="426"/>
      <c r="K105" s="414"/>
      <c r="L105" s="146"/>
      <c r="M105" s="308"/>
      <c r="N105" s="308"/>
      <c r="O105" s="309"/>
      <c r="P105" s="310"/>
    </row>
    <row r="106" spans="2:16" ht="17.25" hidden="1" customHeight="1" x14ac:dyDescent="0.3">
      <c r="B106" s="312"/>
      <c r="C106" s="315"/>
      <c r="D106" s="318"/>
      <c r="E106" s="338"/>
      <c r="F106" s="327"/>
      <c r="G106" s="106">
        <v>5</v>
      </c>
      <c r="H106" s="155"/>
      <c r="I106" s="321"/>
      <c r="J106" s="426"/>
      <c r="K106" s="414"/>
      <c r="L106" s="146"/>
      <c r="M106" s="308"/>
      <c r="N106" s="308"/>
      <c r="O106" s="309"/>
      <c r="P106" s="310"/>
    </row>
    <row r="107" spans="2:16" ht="15.75" hidden="1" customHeight="1" x14ac:dyDescent="0.3">
      <c r="B107" s="312"/>
      <c r="C107" s="315"/>
      <c r="D107" s="318"/>
      <c r="E107" s="338"/>
      <c r="F107" s="327"/>
      <c r="G107" s="106">
        <v>6</v>
      </c>
      <c r="H107" s="155"/>
      <c r="I107" s="321"/>
      <c r="J107" s="426"/>
      <c r="K107" s="414"/>
      <c r="L107" s="146"/>
      <c r="M107" s="308"/>
      <c r="N107" s="308"/>
      <c r="O107" s="309"/>
      <c r="P107" s="310"/>
    </row>
    <row r="108" spans="2:16" ht="17.25" hidden="1" customHeight="1" x14ac:dyDescent="0.3">
      <c r="B108" s="312"/>
      <c r="C108" s="315"/>
      <c r="D108" s="318"/>
      <c r="E108" s="338"/>
      <c r="F108" s="327"/>
      <c r="G108" s="106">
        <v>7</v>
      </c>
      <c r="H108" s="155"/>
      <c r="I108" s="321"/>
      <c r="J108" s="426"/>
      <c r="K108" s="414"/>
      <c r="L108" s="146"/>
      <c r="M108" s="308"/>
      <c r="N108" s="308"/>
      <c r="O108" s="309"/>
      <c r="P108" s="310"/>
    </row>
    <row r="109" spans="2:16" ht="45" hidden="1" customHeight="1" x14ac:dyDescent="0.3">
      <c r="B109" s="313"/>
      <c r="C109" s="316"/>
      <c r="D109" s="319"/>
      <c r="E109" s="339"/>
      <c r="F109" s="328"/>
      <c r="G109" s="107">
        <v>8</v>
      </c>
      <c r="H109" s="156"/>
      <c r="I109" s="322"/>
      <c r="J109" s="427"/>
      <c r="K109" s="415"/>
      <c r="L109" s="146"/>
      <c r="M109" s="308"/>
      <c r="N109" s="308"/>
      <c r="O109" s="309"/>
      <c r="P109" s="310"/>
    </row>
    <row r="110" spans="2:16" ht="53.25" customHeight="1" x14ac:dyDescent="0.3">
      <c r="B110" s="311" t="str">
        <f>+LEFT(C110,3)</f>
        <v>3.2</v>
      </c>
      <c r="C110" s="416" t="s">
        <v>136</v>
      </c>
      <c r="D110" s="317" t="s">
        <v>137</v>
      </c>
      <c r="E110" s="329" t="s">
        <v>576</v>
      </c>
      <c r="F110" s="326">
        <v>3</v>
      </c>
      <c r="G110" s="108">
        <v>1</v>
      </c>
      <c r="H110" s="161" t="s">
        <v>456</v>
      </c>
      <c r="I110" s="320" t="s">
        <v>688</v>
      </c>
      <c r="J110" s="425">
        <v>3</v>
      </c>
      <c r="K110" s="413" t="s">
        <v>409</v>
      </c>
      <c r="L110" s="146"/>
      <c r="M110" s="308">
        <v>60</v>
      </c>
      <c r="N110" s="308">
        <v>0.38965300000000003</v>
      </c>
      <c r="O110" s="309">
        <v>60.389653000000003</v>
      </c>
      <c r="P110" s="310"/>
    </row>
    <row r="111" spans="2:16" ht="73.5" customHeight="1" thickBot="1" x14ac:dyDescent="0.35">
      <c r="B111" s="312"/>
      <c r="C111" s="417"/>
      <c r="D111" s="318"/>
      <c r="E111" s="428"/>
      <c r="F111" s="327"/>
      <c r="G111" s="106">
        <v>2</v>
      </c>
      <c r="H111" s="133" t="s">
        <v>457</v>
      </c>
      <c r="I111" s="321"/>
      <c r="J111" s="426"/>
      <c r="K111" s="414"/>
      <c r="L111" s="146"/>
      <c r="M111" s="308"/>
      <c r="N111" s="308"/>
      <c r="O111" s="309"/>
      <c r="P111" s="310"/>
    </row>
    <row r="112" spans="2:16" ht="0.75" hidden="1" customHeight="1" thickBot="1" x14ac:dyDescent="0.35">
      <c r="B112" s="312"/>
      <c r="C112" s="417"/>
      <c r="D112" s="318"/>
      <c r="E112" s="428"/>
      <c r="F112" s="327"/>
      <c r="G112" s="106">
        <v>3</v>
      </c>
      <c r="H112" s="133"/>
      <c r="I112" s="321"/>
      <c r="J112" s="426"/>
      <c r="K112" s="414"/>
      <c r="L112" s="146"/>
      <c r="M112" s="308"/>
      <c r="N112" s="308"/>
      <c r="O112" s="309"/>
      <c r="P112" s="310"/>
    </row>
    <row r="113" spans="2:16" ht="17.25" hidden="1" customHeight="1" x14ac:dyDescent="0.3">
      <c r="B113" s="312"/>
      <c r="C113" s="417"/>
      <c r="D113" s="318"/>
      <c r="E113" s="428"/>
      <c r="F113" s="327"/>
      <c r="G113" s="106">
        <v>4</v>
      </c>
      <c r="H113" s="155"/>
      <c r="I113" s="321"/>
      <c r="J113" s="426"/>
      <c r="K113" s="414"/>
      <c r="L113" s="146"/>
      <c r="M113" s="308"/>
      <c r="N113" s="308"/>
      <c r="O113" s="309"/>
      <c r="P113" s="310"/>
    </row>
    <row r="114" spans="2:16" ht="12.75" hidden="1" customHeight="1" x14ac:dyDescent="0.3">
      <c r="B114" s="312"/>
      <c r="C114" s="417"/>
      <c r="D114" s="318"/>
      <c r="E114" s="428"/>
      <c r="F114" s="327"/>
      <c r="G114" s="106">
        <v>5</v>
      </c>
      <c r="H114" s="155"/>
      <c r="I114" s="321"/>
      <c r="J114" s="426"/>
      <c r="K114" s="414"/>
      <c r="L114" s="146"/>
      <c r="M114" s="308"/>
      <c r="N114" s="308"/>
      <c r="O114" s="309"/>
      <c r="P114" s="310"/>
    </row>
    <row r="115" spans="2:16" ht="17.25" hidden="1" customHeight="1" x14ac:dyDescent="0.3">
      <c r="B115" s="312"/>
      <c r="C115" s="417"/>
      <c r="D115" s="318"/>
      <c r="E115" s="428"/>
      <c r="F115" s="327"/>
      <c r="G115" s="106">
        <v>6</v>
      </c>
      <c r="H115" s="155"/>
      <c r="I115" s="321"/>
      <c r="J115" s="426"/>
      <c r="K115" s="414"/>
      <c r="L115" s="146"/>
      <c r="M115" s="308"/>
      <c r="N115" s="308"/>
      <c r="O115" s="309"/>
      <c r="P115" s="310"/>
    </row>
    <row r="116" spans="2:16" ht="17.25" hidden="1" customHeight="1" x14ac:dyDescent="0.3">
      <c r="B116" s="312"/>
      <c r="C116" s="417"/>
      <c r="D116" s="318"/>
      <c r="E116" s="428"/>
      <c r="F116" s="327"/>
      <c r="G116" s="106">
        <v>7</v>
      </c>
      <c r="H116" s="155"/>
      <c r="I116" s="321"/>
      <c r="J116" s="426"/>
      <c r="K116" s="414"/>
      <c r="L116" s="146"/>
      <c r="M116" s="308"/>
      <c r="N116" s="308"/>
      <c r="O116" s="309"/>
      <c r="P116" s="310"/>
    </row>
    <row r="117" spans="2:16" ht="17.25" hidden="1" customHeight="1" x14ac:dyDescent="0.3">
      <c r="B117" s="313"/>
      <c r="C117" s="418"/>
      <c r="D117" s="319"/>
      <c r="E117" s="429"/>
      <c r="F117" s="328"/>
      <c r="G117" s="107">
        <v>8</v>
      </c>
      <c r="H117" s="156"/>
      <c r="I117" s="322"/>
      <c r="J117" s="427"/>
      <c r="K117" s="415"/>
      <c r="L117" s="146"/>
      <c r="M117" s="308"/>
      <c r="N117" s="308"/>
      <c r="O117" s="309"/>
      <c r="P117" s="310"/>
    </row>
    <row r="118" spans="2:16" ht="86.25" customHeight="1" x14ac:dyDescent="0.3">
      <c r="B118" s="311" t="str">
        <f>+LEFT(C118,3)</f>
        <v>3.3</v>
      </c>
      <c r="C118" s="416" t="s">
        <v>138</v>
      </c>
      <c r="D118" s="419" t="s">
        <v>412</v>
      </c>
      <c r="E118" s="329" t="s">
        <v>578</v>
      </c>
      <c r="F118" s="323">
        <v>3</v>
      </c>
      <c r="G118" s="108">
        <v>1</v>
      </c>
      <c r="H118" s="161" t="s">
        <v>458</v>
      </c>
      <c r="I118" s="320" t="s">
        <v>689</v>
      </c>
      <c r="J118" s="422">
        <v>3</v>
      </c>
      <c r="K118" s="413" t="s">
        <v>409</v>
      </c>
      <c r="L118" s="146"/>
      <c r="M118" s="308">
        <v>60</v>
      </c>
      <c r="N118" s="308">
        <v>0.48964999999999997</v>
      </c>
      <c r="O118" s="309">
        <v>60.489649999999997</v>
      </c>
      <c r="P118" s="310"/>
    </row>
    <row r="119" spans="2:16" ht="86.25" customHeight="1" x14ac:dyDescent="0.3">
      <c r="B119" s="312"/>
      <c r="C119" s="417"/>
      <c r="D119" s="420"/>
      <c r="E119" s="410"/>
      <c r="F119" s="324"/>
      <c r="G119" s="106">
        <v>2</v>
      </c>
      <c r="H119" s="133" t="s">
        <v>459</v>
      </c>
      <c r="I119" s="321"/>
      <c r="J119" s="423"/>
      <c r="K119" s="414"/>
      <c r="L119" s="146"/>
      <c r="M119" s="308"/>
      <c r="N119" s="308"/>
      <c r="O119" s="309"/>
      <c r="P119" s="310"/>
    </row>
    <row r="120" spans="2:16" ht="85.5" customHeight="1" x14ac:dyDescent="0.3">
      <c r="B120" s="312"/>
      <c r="C120" s="417"/>
      <c r="D120" s="420"/>
      <c r="E120" s="410"/>
      <c r="F120" s="324"/>
      <c r="G120" s="106">
        <v>3</v>
      </c>
      <c r="H120" s="133" t="s">
        <v>460</v>
      </c>
      <c r="I120" s="321"/>
      <c r="J120" s="423"/>
      <c r="K120" s="414"/>
      <c r="L120" s="146"/>
      <c r="M120" s="308"/>
      <c r="N120" s="308"/>
      <c r="O120" s="309"/>
      <c r="P120" s="310"/>
    </row>
    <row r="121" spans="2:16" ht="1.5" customHeight="1" thickBot="1" x14ac:dyDescent="0.35">
      <c r="B121" s="312"/>
      <c r="C121" s="417"/>
      <c r="D121" s="420"/>
      <c r="E121" s="410"/>
      <c r="F121" s="324"/>
      <c r="G121" s="106">
        <v>4</v>
      </c>
      <c r="H121" s="155"/>
      <c r="I121" s="322"/>
      <c r="J121" s="423"/>
      <c r="K121" s="414"/>
      <c r="L121" s="146"/>
      <c r="M121" s="308"/>
      <c r="N121" s="308"/>
      <c r="O121" s="309"/>
      <c r="P121" s="310"/>
    </row>
    <row r="122" spans="2:16" ht="15" customHeight="1" x14ac:dyDescent="0.3">
      <c r="B122" s="312"/>
      <c r="C122" s="417"/>
      <c r="D122" s="420"/>
      <c r="E122" s="410"/>
      <c r="F122" s="324"/>
      <c r="G122" s="106">
        <v>5</v>
      </c>
      <c r="H122" s="155"/>
      <c r="I122" s="173"/>
      <c r="J122" s="423"/>
      <c r="K122" s="414"/>
      <c r="L122" s="146"/>
      <c r="M122" s="308"/>
      <c r="N122" s="308"/>
      <c r="O122" s="309"/>
      <c r="P122" s="310"/>
    </row>
    <row r="123" spans="2:16" ht="0.75" customHeight="1" thickBot="1" x14ac:dyDescent="0.35">
      <c r="B123" s="312"/>
      <c r="C123" s="417"/>
      <c r="D123" s="420"/>
      <c r="E123" s="410"/>
      <c r="F123" s="324"/>
      <c r="G123" s="106">
        <v>6</v>
      </c>
      <c r="H123" s="155"/>
      <c r="I123" s="162"/>
      <c r="J123" s="423"/>
      <c r="K123" s="414"/>
      <c r="L123" s="146"/>
      <c r="M123" s="308"/>
      <c r="N123" s="308"/>
      <c r="O123" s="309"/>
      <c r="P123" s="310"/>
    </row>
    <row r="124" spans="2:16" ht="21" hidden="1" customHeight="1" x14ac:dyDescent="0.3">
      <c r="B124" s="312"/>
      <c r="C124" s="417"/>
      <c r="D124" s="420"/>
      <c r="E124" s="410"/>
      <c r="F124" s="324"/>
      <c r="G124" s="106">
        <v>7</v>
      </c>
      <c r="H124" s="155"/>
      <c r="I124" s="162"/>
      <c r="J124" s="423"/>
      <c r="K124" s="414"/>
      <c r="L124" s="146"/>
      <c r="M124" s="308"/>
      <c r="N124" s="308"/>
      <c r="O124" s="309"/>
      <c r="P124" s="310"/>
    </row>
    <row r="125" spans="2:16" ht="40.5" hidden="1" customHeight="1" x14ac:dyDescent="0.3">
      <c r="B125" s="313"/>
      <c r="C125" s="418"/>
      <c r="D125" s="421"/>
      <c r="E125" s="411"/>
      <c r="F125" s="325"/>
      <c r="G125" s="107">
        <v>8</v>
      </c>
      <c r="H125" s="156"/>
      <c r="I125" s="163"/>
      <c r="J125" s="424"/>
      <c r="K125" s="415"/>
      <c r="L125" s="146"/>
      <c r="M125" s="308"/>
      <c r="N125" s="308"/>
      <c r="O125" s="309"/>
      <c r="P125" s="310"/>
    </row>
    <row r="126" spans="2:16" ht="20.25" customHeight="1" x14ac:dyDescent="0.3">
      <c r="B126" s="351"/>
      <c r="C126" s="353" t="s">
        <v>419</v>
      </c>
      <c r="D126" s="355" t="s">
        <v>8</v>
      </c>
      <c r="E126" s="358" t="s">
        <v>423</v>
      </c>
      <c r="F126" s="361" t="s">
        <v>404</v>
      </c>
      <c r="G126" s="363" t="s">
        <v>114</v>
      </c>
      <c r="H126" s="364"/>
      <c r="I126" s="365"/>
      <c r="J126" s="361" t="s">
        <v>405</v>
      </c>
      <c r="K126" s="412" t="s">
        <v>126</v>
      </c>
      <c r="L126" s="147"/>
      <c r="M126" s="368"/>
      <c r="N126" s="368"/>
      <c r="O126" s="374"/>
      <c r="P126" s="344"/>
    </row>
    <row r="127" spans="2:16" ht="66" customHeight="1" x14ac:dyDescent="0.3">
      <c r="B127" s="352"/>
      <c r="C127" s="354"/>
      <c r="D127" s="356"/>
      <c r="E127" s="359"/>
      <c r="F127" s="361"/>
      <c r="G127" s="345" t="s">
        <v>13</v>
      </c>
      <c r="H127" s="347" t="s">
        <v>15</v>
      </c>
      <c r="I127" s="349" t="s">
        <v>127</v>
      </c>
      <c r="J127" s="361"/>
      <c r="K127" s="366"/>
      <c r="L127" s="147"/>
      <c r="M127" s="368"/>
      <c r="N127" s="368"/>
      <c r="O127" s="374"/>
      <c r="P127" s="344"/>
    </row>
    <row r="128" spans="2:16" ht="48" customHeight="1" thickBot="1" x14ac:dyDescent="0.35">
      <c r="B128" s="352"/>
      <c r="C128" s="354"/>
      <c r="D128" s="357"/>
      <c r="E128" s="360"/>
      <c r="F128" s="362"/>
      <c r="G128" s="346"/>
      <c r="H128" s="348"/>
      <c r="I128" s="350"/>
      <c r="J128" s="362"/>
      <c r="K128" s="367"/>
      <c r="L128" s="147"/>
      <c r="M128" s="368"/>
      <c r="N128" s="368"/>
      <c r="O128" s="374"/>
      <c r="P128" s="344"/>
    </row>
    <row r="129" spans="2:16" ht="78" customHeight="1" x14ac:dyDescent="0.3">
      <c r="B129" s="311" t="str">
        <f>+LEFT(C129,3)</f>
        <v>4.1</v>
      </c>
      <c r="C129" s="314" t="s">
        <v>139</v>
      </c>
      <c r="D129" s="393" t="s">
        <v>140</v>
      </c>
      <c r="E129" s="329" t="s">
        <v>461</v>
      </c>
      <c r="F129" s="385">
        <v>3</v>
      </c>
      <c r="G129" s="108">
        <v>1</v>
      </c>
      <c r="H129" s="329" t="s">
        <v>564</v>
      </c>
      <c r="I129" s="320" t="s">
        <v>690</v>
      </c>
      <c r="J129" s="370">
        <v>3</v>
      </c>
      <c r="K129" s="307" t="s">
        <v>409</v>
      </c>
      <c r="L129" s="146"/>
      <c r="M129" s="308">
        <v>60</v>
      </c>
      <c r="N129" s="308">
        <v>0.58965000000000001</v>
      </c>
      <c r="O129" s="309">
        <v>60.589649999999999</v>
      </c>
      <c r="P129" s="310"/>
    </row>
    <row r="130" spans="2:16" ht="21" customHeight="1" x14ac:dyDescent="0.3">
      <c r="B130" s="312"/>
      <c r="C130" s="315"/>
      <c r="D130" s="394"/>
      <c r="E130" s="408"/>
      <c r="F130" s="386"/>
      <c r="G130" s="106"/>
      <c r="H130" s="410"/>
      <c r="I130" s="369"/>
      <c r="J130" s="371"/>
      <c r="K130" s="307"/>
      <c r="L130" s="146"/>
      <c r="M130" s="308"/>
      <c r="N130" s="308"/>
      <c r="O130" s="309"/>
      <c r="P130" s="310"/>
    </row>
    <row r="131" spans="2:16" ht="189" customHeight="1" thickBot="1" x14ac:dyDescent="0.35">
      <c r="B131" s="312"/>
      <c r="C131" s="315"/>
      <c r="D131" s="394"/>
      <c r="E131" s="408"/>
      <c r="F131" s="386"/>
      <c r="G131" s="106">
        <v>2</v>
      </c>
      <c r="H131" s="410"/>
      <c r="I131" s="369"/>
      <c r="J131" s="371"/>
      <c r="K131" s="307"/>
      <c r="L131" s="146"/>
      <c r="M131" s="308"/>
      <c r="N131" s="308"/>
      <c r="O131" s="309"/>
      <c r="P131" s="310"/>
    </row>
    <row r="132" spans="2:16" ht="21" hidden="1" customHeight="1" thickBot="1" x14ac:dyDescent="0.35">
      <c r="B132" s="312"/>
      <c r="C132" s="315"/>
      <c r="D132" s="394"/>
      <c r="E132" s="408"/>
      <c r="F132" s="386"/>
      <c r="G132" s="106"/>
      <c r="H132" s="410"/>
      <c r="I132" s="369"/>
      <c r="J132" s="371"/>
      <c r="K132" s="307"/>
      <c r="L132" s="146"/>
      <c r="M132" s="308"/>
      <c r="N132" s="308"/>
      <c r="O132" s="309"/>
      <c r="P132" s="310"/>
    </row>
    <row r="133" spans="2:16" ht="21" hidden="1" customHeight="1" thickBot="1" x14ac:dyDescent="0.35">
      <c r="B133" s="312"/>
      <c r="C133" s="315"/>
      <c r="D133" s="394"/>
      <c r="E133" s="408"/>
      <c r="F133" s="386"/>
      <c r="G133" s="106"/>
      <c r="H133" s="410"/>
      <c r="I133" s="369"/>
      <c r="J133" s="371"/>
      <c r="K133" s="307"/>
      <c r="L133" s="146"/>
      <c r="M133" s="308"/>
      <c r="N133" s="308"/>
      <c r="O133" s="309"/>
      <c r="P133" s="310"/>
    </row>
    <row r="134" spans="2:16" ht="21" hidden="1" customHeight="1" thickBot="1" x14ac:dyDescent="0.35">
      <c r="B134" s="312"/>
      <c r="C134" s="315"/>
      <c r="D134" s="394"/>
      <c r="E134" s="408"/>
      <c r="F134" s="386"/>
      <c r="G134" s="106">
        <v>3</v>
      </c>
      <c r="H134" s="410"/>
      <c r="I134" s="369"/>
      <c r="J134" s="371"/>
      <c r="K134" s="307"/>
      <c r="L134" s="146"/>
      <c r="M134" s="308"/>
      <c r="N134" s="308"/>
      <c r="O134" s="309"/>
      <c r="P134" s="310"/>
    </row>
    <row r="135" spans="2:16" ht="21" hidden="1" customHeight="1" thickBot="1" x14ac:dyDescent="0.35">
      <c r="B135" s="312"/>
      <c r="C135" s="315"/>
      <c r="D135" s="394"/>
      <c r="E135" s="408"/>
      <c r="F135" s="386"/>
      <c r="G135" s="106"/>
      <c r="H135" s="410"/>
      <c r="I135" s="369"/>
      <c r="J135" s="371"/>
      <c r="K135" s="307"/>
      <c r="L135" s="146"/>
      <c r="M135" s="308"/>
      <c r="N135" s="308"/>
      <c r="O135" s="309"/>
      <c r="P135" s="310"/>
    </row>
    <row r="136" spans="2:16" ht="18.75" hidden="1" customHeight="1" thickBot="1" x14ac:dyDescent="0.35">
      <c r="B136" s="313"/>
      <c r="C136" s="316"/>
      <c r="D136" s="395"/>
      <c r="E136" s="409"/>
      <c r="F136" s="387"/>
      <c r="G136" s="107">
        <v>4</v>
      </c>
      <c r="H136" s="411"/>
      <c r="I136" s="396"/>
      <c r="J136" s="372"/>
      <c r="K136" s="307"/>
      <c r="L136" s="146"/>
      <c r="M136" s="308"/>
      <c r="N136" s="308"/>
      <c r="O136" s="309"/>
      <c r="P136" s="310"/>
    </row>
    <row r="137" spans="2:16" ht="78" customHeight="1" x14ac:dyDescent="0.3">
      <c r="B137" s="311" t="str">
        <f>+LEFT(C137,3)</f>
        <v>4.2</v>
      </c>
      <c r="C137" s="314" t="s">
        <v>141</v>
      </c>
      <c r="D137" s="393" t="s">
        <v>140</v>
      </c>
      <c r="E137" s="337" t="s">
        <v>462</v>
      </c>
      <c r="F137" s="385">
        <v>3</v>
      </c>
      <c r="G137" s="178">
        <v>1</v>
      </c>
      <c r="H137" s="161" t="s">
        <v>463</v>
      </c>
      <c r="I137" s="403" t="s">
        <v>579</v>
      </c>
      <c r="J137" s="370">
        <v>3</v>
      </c>
      <c r="K137" s="307" t="s">
        <v>409</v>
      </c>
      <c r="L137" s="146"/>
      <c r="M137" s="308">
        <v>60</v>
      </c>
      <c r="N137" s="308">
        <v>0.68964999999999999</v>
      </c>
      <c r="O137" s="309">
        <v>60.68965</v>
      </c>
      <c r="P137" s="310"/>
    </row>
    <row r="138" spans="2:16" ht="60" customHeight="1" x14ac:dyDescent="0.3">
      <c r="B138" s="312"/>
      <c r="C138" s="315"/>
      <c r="D138" s="394"/>
      <c r="E138" s="406"/>
      <c r="F138" s="386"/>
      <c r="G138" s="106">
        <v>2</v>
      </c>
      <c r="H138" s="133" t="s">
        <v>464</v>
      </c>
      <c r="I138" s="404"/>
      <c r="J138" s="371"/>
      <c r="K138" s="307"/>
      <c r="L138" s="146"/>
      <c r="M138" s="308"/>
      <c r="N138" s="308"/>
      <c r="O138" s="309"/>
      <c r="P138" s="310"/>
    </row>
    <row r="139" spans="2:16" ht="96" customHeight="1" x14ac:dyDescent="0.3">
      <c r="B139" s="312"/>
      <c r="C139" s="315"/>
      <c r="D139" s="394"/>
      <c r="E139" s="406"/>
      <c r="F139" s="386"/>
      <c r="G139" s="106">
        <v>3</v>
      </c>
      <c r="H139" s="133" t="s">
        <v>465</v>
      </c>
      <c r="I139" s="404"/>
      <c r="J139" s="371"/>
      <c r="K139" s="307"/>
      <c r="L139" s="146"/>
      <c r="M139" s="308"/>
      <c r="N139" s="308"/>
      <c r="O139" s="309"/>
      <c r="P139" s="310"/>
    </row>
    <row r="140" spans="2:16" ht="78.75" customHeight="1" x14ac:dyDescent="0.3">
      <c r="B140" s="312"/>
      <c r="C140" s="315"/>
      <c r="D140" s="394"/>
      <c r="E140" s="406"/>
      <c r="F140" s="386"/>
      <c r="G140" s="106">
        <v>4</v>
      </c>
      <c r="H140" s="133" t="s">
        <v>466</v>
      </c>
      <c r="I140" s="404"/>
      <c r="J140" s="371"/>
      <c r="K140" s="307"/>
      <c r="L140" s="146"/>
      <c r="M140" s="308"/>
      <c r="N140" s="308"/>
      <c r="O140" s="309"/>
      <c r="P140" s="310"/>
    </row>
    <row r="141" spans="2:16" ht="48.75" customHeight="1" x14ac:dyDescent="0.3">
      <c r="B141" s="312"/>
      <c r="C141" s="315"/>
      <c r="D141" s="394"/>
      <c r="E141" s="406"/>
      <c r="F141" s="386"/>
      <c r="G141" s="106">
        <v>5</v>
      </c>
      <c r="H141" s="133" t="s">
        <v>467</v>
      </c>
      <c r="I141" s="404"/>
      <c r="J141" s="371"/>
      <c r="K141" s="307"/>
      <c r="L141" s="146"/>
      <c r="M141" s="308"/>
      <c r="N141" s="308"/>
      <c r="O141" s="309"/>
      <c r="P141" s="310"/>
    </row>
    <row r="142" spans="2:16" ht="138.75" customHeight="1" x14ac:dyDescent="0.3">
      <c r="B142" s="312"/>
      <c r="C142" s="315"/>
      <c r="D142" s="394"/>
      <c r="E142" s="406"/>
      <c r="F142" s="386"/>
      <c r="G142" s="179">
        <v>6</v>
      </c>
      <c r="H142" s="129" t="s">
        <v>468</v>
      </c>
      <c r="I142" s="404"/>
      <c r="J142" s="371"/>
      <c r="K142" s="307"/>
      <c r="L142" s="146"/>
      <c r="M142" s="308"/>
      <c r="N142" s="308"/>
      <c r="O142" s="309"/>
      <c r="P142" s="310"/>
    </row>
    <row r="143" spans="2:16" ht="75.75" customHeight="1" x14ac:dyDescent="0.3">
      <c r="B143" s="312"/>
      <c r="C143" s="315"/>
      <c r="D143" s="394"/>
      <c r="E143" s="406"/>
      <c r="F143" s="386"/>
      <c r="G143" s="106">
        <v>7</v>
      </c>
      <c r="H143" s="133" t="s">
        <v>469</v>
      </c>
      <c r="I143" s="404"/>
      <c r="J143" s="371"/>
      <c r="K143" s="307"/>
      <c r="L143" s="146"/>
      <c r="M143" s="308"/>
      <c r="N143" s="308"/>
      <c r="O143" s="309"/>
      <c r="P143" s="310"/>
    </row>
    <row r="144" spans="2:16" ht="79.5" customHeight="1" thickBot="1" x14ac:dyDescent="0.35">
      <c r="B144" s="313"/>
      <c r="C144" s="316"/>
      <c r="D144" s="395"/>
      <c r="E144" s="407"/>
      <c r="F144" s="387"/>
      <c r="G144" s="107">
        <v>8</v>
      </c>
      <c r="H144" s="180" t="s">
        <v>470</v>
      </c>
      <c r="I144" s="405"/>
      <c r="J144" s="372"/>
      <c r="K144" s="307"/>
      <c r="L144" s="146"/>
      <c r="M144" s="308"/>
      <c r="N144" s="308"/>
      <c r="O144" s="309"/>
      <c r="P144" s="310"/>
    </row>
    <row r="145" spans="2:16" ht="21" customHeight="1" x14ac:dyDescent="0.3">
      <c r="B145" s="311" t="str">
        <f>+LEFT(C145,3)</f>
        <v>4.3</v>
      </c>
      <c r="C145" s="314" t="s">
        <v>142</v>
      </c>
      <c r="D145" s="393" t="s">
        <v>413</v>
      </c>
      <c r="E145" s="337" t="s">
        <v>471</v>
      </c>
      <c r="F145" s="370">
        <v>3</v>
      </c>
      <c r="G145" s="108">
        <v>1</v>
      </c>
      <c r="H145" s="337" t="s">
        <v>472</v>
      </c>
      <c r="I145" s="403" t="s">
        <v>691</v>
      </c>
      <c r="J145" s="370">
        <v>3</v>
      </c>
      <c r="K145" s="307" t="s">
        <v>409</v>
      </c>
      <c r="L145" s="146"/>
      <c r="M145" s="308">
        <v>60</v>
      </c>
      <c r="N145" s="308">
        <v>0.78964999999999996</v>
      </c>
      <c r="O145" s="309">
        <v>60.789650000000002</v>
      </c>
      <c r="P145" s="310"/>
    </row>
    <row r="146" spans="2:16" ht="21" customHeight="1" x14ac:dyDescent="0.3">
      <c r="B146" s="312"/>
      <c r="C146" s="315"/>
      <c r="D146" s="394"/>
      <c r="E146" s="383"/>
      <c r="F146" s="371"/>
      <c r="G146" s="106">
        <v>2</v>
      </c>
      <c r="H146" s="406"/>
      <c r="I146" s="404" t="s">
        <v>403</v>
      </c>
      <c r="J146" s="371"/>
      <c r="K146" s="307"/>
      <c r="L146" s="146"/>
      <c r="M146" s="308"/>
      <c r="N146" s="308"/>
      <c r="O146" s="309"/>
      <c r="P146" s="310"/>
    </row>
    <row r="147" spans="2:16" ht="21" customHeight="1" x14ac:dyDescent="0.3">
      <c r="B147" s="312"/>
      <c r="C147" s="315"/>
      <c r="D147" s="394"/>
      <c r="E147" s="383"/>
      <c r="F147" s="371"/>
      <c r="G147" s="106">
        <v>3</v>
      </c>
      <c r="H147" s="406"/>
      <c r="I147" s="404"/>
      <c r="J147" s="371"/>
      <c r="K147" s="307"/>
      <c r="L147" s="146"/>
      <c r="M147" s="308"/>
      <c r="N147" s="308"/>
      <c r="O147" s="309"/>
      <c r="P147" s="310"/>
    </row>
    <row r="148" spans="2:16" ht="21" customHeight="1" x14ac:dyDescent="0.3">
      <c r="B148" s="312"/>
      <c r="C148" s="315"/>
      <c r="D148" s="394"/>
      <c r="E148" s="383"/>
      <c r="F148" s="371"/>
      <c r="G148" s="106">
        <v>4</v>
      </c>
      <c r="H148" s="406"/>
      <c r="I148" s="404"/>
      <c r="J148" s="371"/>
      <c r="K148" s="307"/>
      <c r="L148" s="146"/>
      <c r="M148" s="308"/>
      <c r="N148" s="308"/>
      <c r="O148" s="309"/>
      <c r="P148" s="310"/>
    </row>
    <row r="149" spans="2:16" ht="21" customHeight="1" x14ac:dyDescent="0.3">
      <c r="B149" s="312"/>
      <c r="C149" s="315"/>
      <c r="D149" s="394"/>
      <c r="E149" s="383"/>
      <c r="F149" s="371"/>
      <c r="G149" s="106">
        <v>5</v>
      </c>
      <c r="H149" s="406"/>
      <c r="I149" s="404"/>
      <c r="J149" s="371"/>
      <c r="K149" s="307"/>
      <c r="L149" s="146"/>
      <c r="M149" s="308"/>
      <c r="N149" s="308"/>
      <c r="O149" s="309"/>
      <c r="P149" s="310"/>
    </row>
    <row r="150" spans="2:16" ht="21" customHeight="1" x14ac:dyDescent="0.3">
      <c r="B150" s="312"/>
      <c r="C150" s="315"/>
      <c r="D150" s="394"/>
      <c r="E150" s="383"/>
      <c r="F150" s="371"/>
      <c r="G150" s="106">
        <v>6</v>
      </c>
      <c r="H150" s="406"/>
      <c r="I150" s="404"/>
      <c r="J150" s="371"/>
      <c r="K150" s="307"/>
      <c r="L150" s="146"/>
      <c r="M150" s="308"/>
      <c r="N150" s="308"/>
      <c r="O150" s="309"/>
      <c r="P150" s="310"/>
    </row>
    <row r="151" spans="2:16" ht="146.25" customHeight="1" x14ac:dyDescent="0.3">
      <c r="B151" s="312"/>
      <c r="C151" s="315"/>
      <c r="D151" s="394"/>
      <c r="E151" s="383"/>
      <c r="F151" s="371"/>
      <c r="G151" s="106">
        <v>7</v>
      </c>
      <c r="H151" s="406"/>
      <c r="I151" s="404"/>
      <c r="J151" s="371"/>
      <c r="K151" s="307"/>
      <c r="L151" s="146"/>
      <c r="M151" s="308"/>
      <c r="N151" s="308"/>
      <c r="O151" s="309"/>
      <c r="P151" s="310"/>
    </row>
    <row r="152" spans="2:16" ht="1.5" customHeight="1" thickBot="1" x14ac:dyDescent="0.35">
      <c r="B152" s="313"/>
      <c r="C152" s="316"/>
      <c r="D152" s="395"/>
      <c r="E152" s="384"/>
      <c r="F152" s="372"/>
      <c r="G152" s="107">
        <v>8</v>
      </c>
      <c r="H152" s="407"/>
      <c r="I152" s="405"/>
      <c r="J152" s="372"/>
      <c r="K152" s="307"/>
      <c r="L152" s="146"/>
      <c r="M152" s="308"/>
      <c r="N152" s="308"/>
      <c r="O152" s="309"/>
      <c r="P152" s="310"/>
    </row>
    <row r="153" spans="2:16" ht="21" hidden="1" customHeight="1" x14ac:dyDescent="0.3">
      <c r="B153" s="311" t="str">
        <f>+LEFT(C153,3)</f>
        <v>4.4</v>
      </c>
      <c r="C153" s="314" t="s">
        <v>411</v>
      </c>
      <c r="D153" s="393" t="s">
        <v>414</v>
      </c>
      <c r="E153" s="337" t="s">
        <v>580</v>
      </c>
      <c r="F153" s="370">
        <v>3</v>
      </c>
      <c r="G153" s="108">
        <v>1</v>
      </c>
      <c r="H153" s="337" t="s">
        <v>473</v>
      </c>
      <c r="I153" s="403" t="s">
        <v>692</v>
      </c>
      <c r="J153" s="370">
        <v>3</v>
      </c>
      <c r="K153" s="307" t="s">
        <v>409</v>
      </c>
      <c r="L153" s="146"/>
      <c r="M153" s="308">
        <v>60</v>
      </c>
      <c r="N153" s="308">
        <v>0.88965000000000005</v>
      </c>
      <c r="O153" s="309">
        <v>60.889650000000003</v>
      </c>
      <c r="P153" s="310"/>
    </row>
    <row r="154" spans="2:16" ht="21" customHeight="1" x14ac:dyDescent="0.3">
      <c r="B154" s="312"/>
      <c r="C154" s="315"/>
      <c r="D154" s="394"/>
      <c r="E154" s="383"/>
      <c r="F154" s="371"/>
      <c r="G154" s="106">
        <v>2</v>
      </c>
      <c r="H154" s="406"/>
      <c r="I154" s="404"/>
      <c r="J154" s="371"/>
      <c r="K154" s="307"/>
      <c r="L154" s="146"/>
      <c r="M154" s="308"/>
      <c r="N154" s="308"/>
      <c r="O154" s="309"/>
      <c r="P154" s="310"/>
    </row>
    <row r="155" spans="2:16" ht="21" customHeight="1" x14ac:dyDescent="0.3">
      <c r="B155" s="312"/>
      <c r="C155" s="315"/>
      <c r="D155" s="394"/>
      <c r="E155" s="383"/>
      <c r="F155" s="371"/>
      <c r="G155" s="106">
        <v>3</v>
      </c>
      <c r="H155" s="406"/>
      <c r="I155" s="404"/>
      <c r="J155" s="371"/>
      <c r="K155" s="307"/>
      <c r="L155" s="146"/>
      <c r="M155" s="308"/>
      <c r="N155" s="308"/>
      <c r="O155" s="309"/>
      <c r="P155" s="310"/>
    </row>
    <row r="156" spans="2:16" ht="21" customHeight="1" x14ac:dyDescent="0.3">
      <c r="B156" s="312"/>
      <c r="C156" s="315"/>
      <c r="D156" s="394"/>
      <c r="E156" s="383"/>
      <c r="F156" s="371"/>
      <c r="G156" s="106">
        <v>4</v>
      </c>
      <c r="H156" s="406"/>
      <c r="I156" s="404"/>
      <c r="J156" s="371"/>
      <c r="K156" s="307"/>
      <c r="L156" s="146"/>
      <c r="M156" s="308"/>
      <c r="N156" s="308"/>
      <c r="O156" s="309"/>
      <c r="P156" s="310"/>
    </row>
    <row r="157" spans="2:16" ht="21" customHeight="1" x14ac:dyDescent="0.3">
      <c r="B157" s="312"/>
      <c r="C157" s="315"/>
      <c r="D157" s="394"/>
      <c r="E157" s="383"/>
      <c r="F157" s="371"/>
      <c r="G157" s="106">
        <v>5</v>
      </c>
      <c r="H157" s="406"/>
      <c r="I157" s="404"/>
      <c r="J157" s="371"/>
      <c r="K157" s="307"/>
      <c r="L157" s="146"/>
      <c r="M157" s="308"/>
      <c r="N157" s="308"/>
      <c r="O157" s="309"/>
      <c r="P157" s="310"/>
    </row>
    <row r="158" spans="2:16" ht="64.5" customHeight="1" thickBot="1" x14ac:dyDescent="0.35">
      <c r="B158" s="312"/>
      <c r="C158" s="315"/>
      <c r="D158" s="394"/>
      <c r="E158" s="383"/>
      <c r="F158" s="371"/>
      <c r="G158" s="106">
        <v>6</v>
      </c>
      <c r="H158" s="406"/>
      <c r="I158" s="404"/>
      <c r="J158" s="371"/>
      <c r="K158" s="307"/>
      <c r="L158" s="146"/>
      <c r="M158" s="308"/>
      <c r="N158" s="308"/>
      <c r="O158" s="309"/>
      <c r="P158" s="310"/>
    </row>
    <row r="159" spans="2:16" ht="21" hidden="1" customHeight="1" thickBot="1" x14ac:dyDescent="0.35">
      <c r="B159" s="312"/>
      <c r="C159" s="315"/>
      <c r="D159" s="394"/>
      <c r="E159" s="383"/>
      <c r="F159" s="371"/>
      <c r="G159" s="106">
        <v>7</v>
      </c>
      <c r="H159" s="406"/>
      <c r="I159" s="404"/>
      <c r="J159" s="371"/>
      <c r="K159" s="307"/>
      <c r="L159" s="146"/>
      <c r="M159" s="308"/>
      <c r="N159" s="308"/>
      <c r="O159" s="309"/>
      <c r="P159" s="310"/>
    </row>
    <row r="160" spans="2:16" ht="113.25" hidden="1" customHeight="1" thickBot="1" x14ac:dyDescent="0.35">
      <c r="B160" s="313"/>
      <c r="C160" s="316"/>
      <c r="D160" s="395"/>
      <c r="E160" s="384"/>
      <c r="F160" s="372"/>
      <c r="G160" s="107">
        <v>8</v>
      </c>
      <c r="H160" s="407" t="s">
        <v>402</v>
      </c>
      <c r="I160" s="405"/>
      <c r="J160" s="372"/>
      <c r="K160" s="307"/>
      <c r="L160" s="146"/>
      <c r="M160" s="308"/>
      <c r="N160" s="308"/>
      <c r="O160" s="309"/>
      <c r="P160" s="310"/>
    </row>
    <row r="161" spans="2:16" ht="108.75" customHeight="1" x14ac:dyDescent="0.3">
      <c r="B161" s="311" t="str">
        <f>+LEFT(C161,3)</f>
        <v>4.5</v>
      </c>
      <c r="C161" s="314" t="s">
        <v>143</v>
      </c>
      <c r="D161" s="400" t="s">
        <v>140</v>
      </c>
      <c r="E161" s="337" t="s">
        <v>581</v>
      </c>
      <c r="F161" s="370">
        <v>3</v>
      </c>
      <c r="G161" s="108">
        <v>1</v>
      </c>
      <c r="H161" s="329" t="s">
        <v>474</v>
      </c>
      <c r="I161" s="403" t="s">
        <v>693</v>
      </c>
      <c r="J161" s="370">
        <v>3</v>
      </c>
      <c r="K161" s="307" t="s">
        <v>409</v>
      </c>
      <c r="L161" s="146"/>
      <c r="M161" s="308">
        <v>60</v>
      </c>
      <c r="N161" s="308">
        <v>0.98965000000000003</v>
      </c>
      <c r="O161" s="388">
        <v>60.989649999999997</v>
      </c>
      <c r="P161" s="389"/>
    </row>
    <row r="162" spans="2:16" ht="15.75" hidden="1" customHeight="1" x14ac:dyDescent="0.3">
      <c r="B162" s="312"/>
      <c r="C162" s="315"/>
      <c r="D162" s="401"/>
      <c r="E162" s="383"/>
      <c r="F162" s="371"/>
      <c r="G162" s="106">
        <v>2</v>
      </c>
      <c r="H162" s="330"/>
      <c r="I162" s="404"/>
      <c r="J162" s="371"/>
      <c r="K162" s="307"/>
      <c r="L162" s="146"/>
      <c r="M162" s="308"/>
      <c r="N162" s="308"/>
      <c r="O162" s="388"/>
      <c r="P162" s="389"/>
    </row>
    <row r="163" spans="2:16" ht="21" hidden="1" customHeight="1" x14ac:dyDescent="0.3">
      <c r="B163" s="312"/>
      <c r="C163" s="315"/>
      <c r="D163" s="401"/>
      <c r="E163" s="383"/>
      <c r="F163" s="371"/>
      <c r="G163" s="106">
        <v>3</v>
      </c>
      <c r="H163" s="330"/>
      <c r="I163" s="404"/>
      <c r="J163" s="371"/>
      <c r="K163" s="307"/>
      <c r="L163" s="146"/>
      <c r="M163" s="308"/>
      <c r="N163" s="308"/>
      <c r="O163" s="388"/>
      <c r="P163" s="389"/>
    </row>
    <row r="164" spans="2:16" ht="21" hidden="1" customHeight="1" x14ac:dyDescent="0.3">
      <c r="B164" s="312"/>
      <c r="C164" s="315"/>
      <c r="D164" s="401"/>
      <c r="E164" s="383"/>
      <c r="F164" s="371"/>
      <c r="G164" s="106">
        <v>4</v>
      </c>
      <c r="H164" s="330"/>
      <c r="I164" s="404"/>
      <c r="J164" s="371"/>
      <c r="K164" s="307"/>
      <c r="L164" s="146"/>
      <c r="M164" s="308"/>
      <c r="N164" s="308"/>
      <c r="O164" s="388"/>
      <c r="P164" s="389"/>
    </row>
    <row r="165" spans="2:16" ht="7.5" hidden="1" customHeight="1" x14ac:dyDescent="0.3">
      <c r="B165" s="312"/>
      <c r="C165" s="315"/>
      <c r="D165" s="401"/>
      <c r="E165" s="383"/>
      <c r="F165" s="371"/>
      <c r="G165" s="106">
        <v>5</v>
      </c>
      <c r="H165" s="330"/>
      <c r="I165" s="404"/>
      <c r="J165" s="371"/>
      <c r="K165" s="307"/>
      <c r="L165" s="146"/>
      <c r="M165" s="308"/>
      <c r="N165" s="308"/>
      <c r="O165" s="388"/>
      <c r="P165" s="389"/>
    </row>
    <row r="166" spans="2:16" ht="53.25" hidden="1" customHeight="1" x14ac:dyDescent="0.3">
      <c r="B166" s="312"/>
      <c r="C166" s="315"/>
      <c r="D166" s="401"/>
      <c r="E166" s="383"/>
      <c r="F166" s="371"/>
      <c r="G166" s="106">
        <v>6</v>
      </c>
      <c r="H166" s="343"/>
      <c r="I166" s="404"/>
      <c r="J166" s="371"/>
      <c r="K166" s="307"/>
      <c r="L166" s="146"/>
      <c r="M166" s="308"/>
      <c r="N166" s="308"/>
      <c r="O166" s="388"/>
      <c r="P166" s="389"/>
    </row>
    <row r="167" spans="2:16" ht="3" customHeight="1" thickBot="1" x14ac:dyDescent="0.35">
      <c r="B167" s="312"/>
      <c r="C167" s="315"/>
      <c r="D167" s="401"/>
      <c r="E167" s="383"/>
      <c r="F167" s="371"/>
      <c r="G167" s="106">
        <v>7</v>
      </c>
      <c r="H167" s="155"/>
      <c r="I167" s="404"/>
      <c r="J167" s="371"/>
      <c r="K167" s="307"/>
      <c r="L167" s="146"/>
      <c r="M167" s="308"/>
      <c r="N167" s="308"/>
      <c r="O167" s="388"/>
      <c r="P167" s="389"/>
    </row>
    <row r="168" spans="2:16" ht="16.5" hidden="1" customHeight="1" x14ac:dyDescent="0.3">
      <c r="B168" s="313"/>
      <c r="C168" s="316"/>
      <c r="D168" s="402"/>
      <c r="E168" s="384"/>
      <c r="F168" s="372"/>
      <c r="G168" s="107">
        <v>8</v>
      </c>
      <c r="H168" s="156"/>
      <c r="I168" s="405"/>
      <c r="J168" s="372"/>
      <c r="K168" s="307"/>
      <c r="L168" s="146"/>
      <c r="M168" s="308"/>
      <c r="N168" s="308"/>
      <c r="O168" s="388"/>
      <c r="P168" s="389"/>
    </row>
    <row r="169" spans="2:16" ht="144.75" customHeight="1" x14ac:dyDescent="0.3">
      <c r="B169" s="311" t="str">
        <f>+LEFT(C169,3)</f>
        <v>4.6</v>
      </c>
      <c r="C169" s="390" t="s">
        <v>144</v>
      </c>
      <c r="D169" s="393" t="s">
        <v>140</v>
      </c>
      <c r="E169" s="337" t="s">
        <v>565</v>
      </c>
      <c r="F169" s="370">
        <v>3</v>
      </c>
      <c r="G169" s="108">
        <v>1</v>
      </c>
      <c r="H169" s="161" t="s">
        <v>475</v>
      </c>
      <c r="I169" s="320" t="s">
        <v>694</v>
      </c>
      <c r="J169" s="370">
        <v>3</v>
      </c>
      <c r="K169" s="397" t="s">
        <v>409</v>
      </c>
      <c r="L169" s="146"/>
      <c r="M169" s="308">
        <v>60</v>
      </c>
      <c r="N169" s="308">
        <v>0.98965199999999998</v>
      </c>
      <c r="O169" s="375">
        <v>60.989652</v>
      </c>
      <c r="P169" s="376"/>
    </row>
    <row r="170" spans="2:16" ht="167.25" customHeight="1" thickBot="1" x14ac:dyDescent="0.35">
      <c r="B170" s="312"/>
      <c r="C170" s="391"/>
      <c r="D170" s="394"/>
      <c r="E170" s="383"/>
      <c r="F170" s="371"/>
      <c r="G170" s="106">
        <v>2</v>
      </c>
      <c r="H170" s="133" t="s">
        <v>476</v>
      </c>
      <c r="I170" s="369"/>
      <c r="J170" s="371"/>
      <c r="K170" s="398"/>
      <c r="L170" s="146"/>
      <c r="M170" s="308"/>
      <c r="N170" s="308"/>
      <c r="O170" s="375"/>
      <c r="P170" s="376"/>
    </row>
    <row r="171" spans="2:16" ht="0.75" hidden="1" customHeight="1" thickBot="1" x14ac:dyDescent="0.35">
      <c r="B171" s="312"/>
      <c r="C171" s="391"/>
      <c r="D171" s="394"/>
      <c r="E171" s="383"/>
      <c r="F171" s="371"/>
      <c r="G171" s="106">
        <v>3</v>
      </c>
      <c r="H171" s="133" t="s">
        <v>407</v>
      </c>
      <c r="I171" s="369"/>
      <c r="J171" s="371"/>
      <c r="K171" s="398"/>
      <c r="L171" s="146"/>
      <c r="M171" s="308"/>
      <c r="N171" s="308"/>
      <c r="O171" s="375"/>
      <c r="P171" s="376"/>
    </row>
    <row r="172" spans="2:16" ht="48" hidden="1" customHeight="1" thickBot="1" x14ac:dyDescent="0.35">
      <c r="B172" s="312"/>
      <c r="C172" s="391"/>
      <c r="D172" s="394"/>
      <c r="E172" s="383"/>
      <c r="F172" s="371"/>
      <c r="G172" s="106">
        <v>4</v>
      </c>
      <c r="H172" s="133"/>
      <c r="I172" s="369"/>
      <c r="J172" s="371"/>
      <c r="K172" s="398"/>
      <c r="L172" s="146"/>
      <c r="M172" s="308"/>
      <c r="N172" s="308"/>
      <c r="O172" s="375"/>
      <c r="P172" s="376"/>
    </row>
    <row r="173" spans="2:16" ht="54" hidden="1" customHeight="1" x14ac:dyDescent="0.3">
      <c r="B173" s="312"/>
      <c r="C173" s="391"/>
      <c r="D173" s="394"/>
      <c r="E173" s="383"/>
      <c r="F173" s="371"/>
      <c r="G173" s="106">
        <v>5</v>
      </c>
      <c r="H173" s="133"/>
      <c r="I173" s="369"/>
      <c r="J173" s="371"/>
      <c r="K173" s="398"/>
      <c r="L173" s="146"/>
      <c r="M173" s="308"/>
      <c r="N173" s="308"/>
      <c r="O173" s="375"/>
      <c r="P173" s="376"/>
    </row>
    <row r="174" spans="2:16" ht="42" hidden="1" customHeight="1" x14ac:dyDescent="0.3">
      <c r="B174" s="312"/>
      <c r="C174" s="391"/>
      <c r="D174" s="394"/>
      <c r="E174" s="383"/>
      <c r="F174" s="371"/>
      <c r="G174" s="106">
        <v>6</v>
      </c>
      <c r="H174" s="133"/>
      <c r="I174" s="369"/>
      <c r="J174" s="371"/>
      <c r="K174" s="398"/>
      <c r="L174" s="146"/>
      <c r="M174" s="308"/>
      <c r="N174" s="308"/>
      <c r="O174" s="375"/>
      <c r="P174" s="376"/>
    </row>
    <row r="175" spans="2:16" ht="34.5" hidden="1" customHeight="1" x14ac:dyDescent="0.3">
      <c r="B175" s="312"/>
      <c r="C175" s="391"/>
      <c r="D175" s="394"/>
      <c r="E175" s="383"/>
      <c r="F175" s="371"/>
      <c r="G175" s="106">
        <v>7</v>
      </c>
      <c r="H175" s="133"/>
      <c r="I175" s="369"/>
      <c r="J175" s="371"/>
      <c r="K175" s="398"/>
      <c r="L175" s="146"/>
      <c r="M175" s="308"/>
      <c r="N175" s="308"/>
      <c r="O175" s="375"/>
      <c r="P175" s="376"/>
    </row>
    <row r="176" spans="2:16" ht="44.25" hidden="1" customHeight="1" x14ac:dyDescent="0.3">
      <c r="B176" s="313"/>
      <c r="C176" s="392"/>
      <c r="D176" s="395"/>
      <c r="E176" s="384"/>
      <c r="F176" s="372"/>
      <c r="G176" s="107">
        <v>8</v>
      </c>
      <c r="H176" s="156"/>
      <c r="I176" s="396"/>
      <c r="J176" s="372"/>
      <c r="K176" s="399"/>
      <c r="L176" s="146"/>
      <c r="M176" s="308"/>
      <c r="N176" s="308"/>
      <c r="O176" s="375"/>
      <c r="P176" s="376"/>
    </row>
    <row r="177" spans="2:16" ht="40.5" customHeight="1" x14ac:dyDescent="0.3">
      <c r="B177" s="311" t="str">
        <f>+LEFT(C177,3)</f>
        <v>4.7</v>
      </c>
      <c r="C177" s="377" t="s">
        <v>145</v>
      </c>
      <c r="D177" s="380" t="s">
        <v>140</v>
      </c>
      <c r="E177" s="337" t="s">
        <v>477</v>
      </c>
      <c r="F177" s="385">
        <v>3</v>
      </c>
      <c r="G177" s="108">
        <v>1</v>
      </c>
      <c r="H177" s="329" t="s">
        <v>478</v>
      </c>
      <c r="I177" s="320" t="s">
        <v>695</v>
      </c>
      <c r="J177" s="370">
        <v>3</v>
      </c>
      <c r="K177" s="373" t="s">
        <v>409</v>
      </c>
      <c r="L177" s="146"/>
      <c r="M177" s="308">
        <v>60</v>
      </c>
      <c r="N177" s="308">
        <v>1.8962300000000001</v>
      </c>
      <c r="O177" s="309">
        <v>61.896230000000003</v>
      </c>
      <c r="P177" s="310"/>
    </row>
    <row r="178" spans="2:16" ht="63.75" customHeight="1" x14ac:dyDescent="0.3">
      <c r="B178" s="312"/>
      <c r="C178" s="378"/>
      <c r="D178" s="381"/>
      <c r="E178" s="383"/>
      <c r="F178" s="386"/>
      <c r="G178" s="106">
        <v>2</v>
      </c>
      <c r="H178" s="330"/>
      <c r="I178" s="369"/>
      <c r="J178" s="371"/>
      <c r="K178" s="307"/>
      <c r="L178" s="146"/>
      <c r="M178" s="308"/>
      <c r="N178" s="308"/>
      <c r="O178" s="309"/>
      <c r="P178" s="310"/>
    </row>
    <row r="179" spans="2:16" ht="21" customHeight="1" x14ac:dyDescent="0.3">
      <c r="B179" s="312"/>
      <c r="C179" s="378"/>
      <c r="D179" s="381"/>
      <c r="E179" s="383"/>
      <c r="F179" s="386"/>
      <c r="G179" s="106">
        <v>3</v>
      </c>
      <c r="H179" s="330"/>
      <c r="I179" s="369"/>
      <c r="J179" s="371"/>
      <c r="K179" s="307"/>
      <c r="L179" s="146"/>
      <c r="M179" s="308"/>
      <c r="N179" s="308"/>
      <c r="O179" s="309"/>
      <c r="P179" s="310"/>
    </row>
    <row r="180" spans="2:16" ht="17.25" customHeight="1" thickBot="1" x14ac:dyDescent="0.35">
      <c r="B180" s="312"/>
      <c r="C180" s="378"/>
      <c r="D180" s="381"/>
      <c r="E180" s="383"/>
      <c r="F180" s="386"/>
      <c r="G180" s="106">
        <v>4</v>
      </c>
      <c r="H180" s="330"/>
      <c r="I180" s="369"/>
      <c r="J180" s="371"/>
      <c r="K180" s="307"/>
      <c r="L180" s="146"/>
      <c r="M180" s="308"/>
      <c r="N180" s="308"/>
      <c r="O180" s="309"/>
      <c r="P180" s="310"/>
    </row>
    <row r="181" spans="2:16" ht="12.75" hidden="1" customHeight="1" thickBot="1" x14ac:dyDescent="0.35">
      <c r="B181" s="312"/>
      <c r="C181" s="378"/>
      <c r="D181" s="381"/>
      <c r="E181" s="383"/>
      <c r="F181" s="386"/>
      <c r="G181" s="106">
        <v>5</v>
      </c>
      <c r="H181" s="330"/>
      <c r="I181" s="369"/>
      <c r="J181" s="371"/>
      <c r="K181" s="307"/>
      <c r="L181" s="146"/>
      <c r="M181" s="308"/>
      <c r="N181" s="308"/>
      <c r="O181" s="309"/>
      <c r="P181" s="310"/>
    </row>
    <row r="182" spans="2:16" ht="158.25" hidden="1" customHeight="1" thickBot="1" x14ac:dyDescent="0.35">
      <c r="B182" s="312"/>
      <c r="C182" s="378"/>
      <c r="D182" s="381"/>
      <c r="E182" s="383"/>
      <c r="F182" s="386"/>
      <c r="G182" s="106">
        <v>6</v>
      </c>
      <c r="H182" s="330"/>
      <c r="I182" s="369"/>
      <c r="J182" s="371"/>
      <c r="K182" s="307"/>
      <c r="L182" s="146"/>
      <c r="M182" s="308"/>
      <c r="N182" s="308"/>
      <c r="O182" s="309"/>
      <c r="P182" s="310"/>
    </row>
    <row r="183" spans="2:16" ht="37.5" hidden="1" customHeight="1" thickBot="1" x14ac:dyDescent="0.35">
      <c r="B183" s="312"/>
      <c r="C183" s="378"/>
      <c r="D183" s="381"/>
      <c r="E183" s="383"/>
      <c r="F183" s="386"/>
      <c r="G183" s="106">
        <v>7</v>
      </c>
      <c r="H183" s="343"/>
      <c r="I183" s="369"/>
      <c r="J183" s="371"/>
      <c r="K183" s="307"/>
      <c r="L183" s="146"/>
      <c r="M183" s="308"/>
      <c r="N183" s="308"/>
      <c r="O183" s="309"/>
      <c r="P183" s="310"/>
    </row>
    <row r="184" spans="2:16" ht="63" hidden="1" customHeight="1" x14ac:dyDescent="0.3">
      <c r="B184" s="313"/>
      <c r="C184" s="379"/>
      <c r="D184" s="382"/>
      <c r="E184" s="384"/>
      <c r="F184" s="387"/>
      <c r="G184" s="107">
        <v>8</v>
      </c>
      <c r="H184" s="156"/>
      <c r="I184" s="143"/>
      <c r="J184" s="372"/>
      <c r="K184" s="307"/>
      <c r="L184" s="146"/>
      <c r="M184" s="308"/>
      <c r="N184" s="308"/>
      <c r="O184" s="309"/>
      <c r="P184" s="310"/>
    </row>
    <row r="185" spans="2:16" ht="34.5" customHeight="1" x14ac:dyDescent="0.3">
      <c r="B185" s="351"/>
      <c r="C185" s="353" t="s">
        <v>420</v>
      </c>
      <c r="D185" s="355" t="s">
        <v>8</v>
      </c>
      <c r="E185" s="358" t="s">
        <v>423</v>
      </c>
      <c r="F185" s="361" t="s">
        <v>404</v>
      </c>
      <c r="G185" s="363" t="s">
        <v>114</v>
      </c>
      <c r="H185" s="364"/>
      <c r="I185" s="365"/>
      <c r="J185" s="361" t="s">
        <v>405</v>
      </c>
      <c r="K185" s="366" t="s">
        <v>126</v>
      </c>
      <c r="L185" s="147"/>
      <c r="M185" s="368"/>
      <c r="N185" s="368"/>
      <c r="O185" s="374"/>
      <c r="P185" s="344"/>
    </row>
    <row r="186" spans="2:16" ht="57" customHeight="1" x14ac:dyDescent="0.3">
      <c r="B186" s="352"/>
      <c r="C186" s="354"/>
      <c r="D186" s="356"/>
      <c r="E186" s="359"/>
      <c r="F186" s="361"/>
      <c r="G186" s="345" t="s">
        <v>13</v>
      </c>
      <c r="H186" s="347" t="s">
        <v>15</v>
      </c>
      <c r="I186" s="349" t="s">
        <v>127</v>
      </c>
      <c r="J186" s="361"/>
      <c r="K186" s="366"/>
      <c r="L186" s="147"/>
      <c r="M186" s="368"/>
      <c r="N186" s="368"/>
      <c r="O186" s="374"/>
      <c r="P186" s="344"/>
    </row>
    <row r="187" spans="2:16" ht="24" customHeight="1" thickBot="1" x14ac:dyDescent="0.35">
      <c r="B187" s="352"/>
      <c r="C187" s="354"/>
      <c r="D187" s="357"/>
      <c r="E187" s="360"/>
      <c r="F187" s="362"/>
      <c r="G187" s="346"/>
      <c r="H187" s="348"/>
      <c r="I187" s="350"/>
      <c r="J187" s="362"/>
      <c r="K187" s="367"/>
      <c r="L187" s="147"/>
      <c r="M187" s="368"/>
      <c r="N187" s="368"/>
      <c r="O187" s="374"/>
      <c r="P187" s="344"/>
    </row>
    <row r="188" spans="2:16" ht="63" customHeight="1" x14ac:dyDescent="0.3">
      <c r="B188" s="311" t="str">
        <f>+LEFT(C188,3)</f>
        <v>5.1</v>
      </c>
      <c r="C188" s="314" t="s">
        <v>146</v>
      </c>
      <c r="D188" s="317" t="s">
        <v>583</v>
      </c>
      <c r="E188" s="337" t="s">
        <v>582</v>
      </c>
      <c r="F188" s="326">
        <v>3</v>
      </c>
      <c r="G188" s="108">
        <v>1</v>
      </c>
      <c r="H188" s="329" t="s">
        <v>494</v>
      </c>
      <c r="I188" s="320" t="s">
        <v>696</v>
      </c>
      <c r="J188" s="323">
        <v>3</v>
      </c>
      <c r="K188" s="307" t="s">
        <v>409</v>
      </c>
      <c r="L188" s="146"/>
      <c r="M188" s="308">
        <v>60</v>
      </c>
      <c r="N188" s="308">
        <v>1.1896</v>
      </c>
      <c r="O188" s="309">
        <v>61.189599999999999</v>
      </c>
      <c r="P188" s="310"/>
    </row>
    <row r="189" spans="2:16" ht="39" customHeight="1" thickBot="1" x14ac:dyDescent="0.35">
      <c r="B189" s="312"/>
      <c r="C189" s="315"/>
      <c r="D189" s="318"/>
      <c r="E189" s="338"/>
      <c r="F189" s="327"/>
      <c r="G189" s="106">
        <v>2</v>
      </c>
      <c r="H189" s="343"/>
      <c r="I189" s="321"/>
      <c r="J189" s="324"/>
      <c r="K189" s="307"/>
      <c r="L189" s="146"/>
      <c r="M189" s="308"/>
      <c r="N189" s="308"/>
      <c r="O189" s="309"/>
      <c r="P189" s="310"/>
    </row>
    <row r="190" spans="2:16" ht="16.5" hidden="1" customHeight="1" x14ac:dyDescent="0.3">
      <c r="B190" s="312"/>
      <c r="C190" s="315"/>
      <c r="D190" s="318"/>
      <c r="E190" s="338"/>
      <c r="F190" s="327"/>
      <c r="G190" s="106">
        <v>3</v>
      </c>
      <c r="H190" s="155"/>
      <c r="I190" s="321"/>
      <c r="J190" s="324"/>
      <c r="K190" s="307"/>
      <c r="L190" s="146"/>
      <c r="M190" s="308"/>
      <c r="N190" s="308"/>
      <c r="O190" s="309"/>
      <c r="P190" s="310"/>
    </row>
    <row r="191" spans="2:16" ht="31.5" hidden="1" customHeight="1" thickBot="1" x14ac:dyDescent="0.35">
      <c r="B191" s="312"/>
      <c r="C191" s="315"/>
      <c r="D191" s="318"/>
      <c r="E191" s="338"/>
      <c r="F191" s="327"/>
      <c r="G191" s="106">
        <v>4</v>
      </c>
      <c r="H191" s="155"/>
      <c r="I191" s="321"/>
      <c r="J191" s="324"/>
      <c r="K191" s="307"/>
      <c r="L191" s="146"/>
      <c r="M191" s="308"/>
      <c r="N191" s="308"/>
      <c r="O191" s="309"/>
      <c r="P191" s="310"/>
    </row>
    <row r="192" spans="2:16" ht="17.25" hidden="1" customHeight="1" x14ac:dyDescent="0.3">
      <c r="B192" s="312"/>
      <c r="C192" s="315"/>
      <c r="D192" s="318"/>
      <c r="E192" s="338"/>
      <c r="F192" s="327"/>
      <c r="G192" s="106">
        <v>5</v>
      </c>
      <c r="H192" s="155"/>
      <c r="I192" s="142"/>
      <c r="J192" s="324"/>
      <c r="K192" s="307"/>
      <c r="L192" s="146"/>
      <c r="M192" s="308"/>
      <c r="N192" s="308"/>
      <c r="O192" s="309"/>
      <c r="P192" s="310"/>
    </row>
    <row r="193" spans="2:16" ht="17.25" hidden="1" customHeight="1" x14ac:dyDescent="0.3">
      <c r="B193" s="312"/>
      <c r="C193" s="315"/>
      <c r="D193" s="318"/>
      <c r="E193" s="338"/>
      <c r="F193" s="327"/>
      <c r="G193" s="106">
        <v>6</v>
      </c>
      <c r="H193" s="155"/>
      <c r="I193" s="142"/>
      <c r="J193" s="324"/>
      <c r="K193" s="307"/>
      <c r="L193" s="146"/>
      <c r="M193" s="308"/>
      <c r="N193" s="308"/>
      <c r="O193" s="309"/>
      <c r="P193" s="310"/>
    </row>
    <row r="194" spans="2:16" ht="17.25" hidden="1" customHeight="1" x14ac:dyDescent="0.3">
      <c r="B194" s="312"/>
      <c r="C194" s="315"/>
      <c r="D194" s="318"/>
      <c r="E194" s="338"/>
      <c r="F194" s="327"/>
      <c r="G194" s="106">
        <v>7</v>
      </c>
      <c r="H194" s="155"/>
      <c r="I194" s="142"/>
      <c r="J194" s="324"/>
      <c r="K194" s="307"/>
      <c r="L194" s="146"/>
      <c r="M194" s="308"/>
      <c r="N194" s="308"/>
      <c r="O194" s="309"/>
      <c r="P194" s="310"/>
    </row>
    <row r="195" spans="2:16" ht="5.25" hidden="1" customHeight="1" x14ac:dyDescent="0.3">
      <c r="B195" s="313"/>
      <c r="C195" s="316"/>
      <c r="D195" s="319"/>
      <c r="E195" s="339"/>
      <c r="F195" s="328"/>
      <c r="G195" s="107">
        <v>8</v>
      </c>
      <c r="H195" s="156"/>
      <c r="I195" s="143"/>
      <c r="J195" s="325"/>
      <c r="K195" s="307"/>
      <c r="L195" s="146"/>
      <c r="M195" s="308"/>
      <c r="N195" s="308"/>
      <c r="O195" s="309"/>
      <c r="P195" s="310"/>
    </row>
    <row r="196" spans="2:16" ht="72" customHeight="1" x14ac:dyDescent="0.3">
      <c r="B196" s="311" t="str">
        <f>+LEFT(C196,3)</f>
        <v>5.2</v>
      </c>
      <c r="C196" s="314" t="s">
        <v>147</v>
      </c>
      <c r="D196" s="340" t="s">
        <v>148</v>
      </c>
      <c r="E196" s="329" t="s">
        <v>584</v>
      </c>
      <c r="F196" s="323">
        <v>3</v>
      </c>
      <c r="G196" s="108">
        <v>1</v>
      </c>
      <c r="H196" s="161" t="s">
        <v>479</v>
      </c>
      <c r="I196" s="320" t="s">
        <v>697</v>
      </c>
      <c r="J196" s="323">
        <v>3</v>
      </c>
      <c r="K196" s="307" t="s">
        <v>409</v>
      </c>
      <c r="L196" s="146"/>
      <c r="M196" s="308">
        <v>60</v>
      </c>
      <c r="N196" s="308">
        <v>1.28965</v>
      </c>
      <c r="O196" s="309">
        <v>61.289650000000002</v>
      </c>
      <c r="P196" s="310"/>
    </row>
    <row r="197" spans="2:16" ht="61.5" customHeight="1" x14ac:dyDescent="0.3">
      <c r="B197" s="312"/>
      <c r="C197" s="315"/>
      <c r="D197" s="341"/>
      <c r="E197" s="330"/>
      <c r="F197" s="324"/>
      <c r="G197" s="106">
        <v>2</v>
      </c>
      <c r="H197" s="133" t="s">
        <v>480</v>
      </c>
      <c r="I197" s="321"/>
      <c r="J197" s="324"/>
      <c r="K197" s="307"/>
      <c r="L197" s="146"/>
      <c r="M197" s="308"/>
      <c r="N197" s="308"/>
      <c r="O197" s="309"/>
      <c r="P197" s="310"/>
    </row>
    <row r="198" spans="2:16" ht="8.25" hidden="1" customHeight="1" x14ac:dyDescent="0.3">
      <c r="B198" s="312"/>
      <c r="C198" s="315"/>
      <c r="D198" s="341"/>
      <c r="E198" s="330"/>
      <c r="F198" s="324"/>
      <c r="G198" s="106">
        <v>3</v>
      </c>
      <c r="H198" s="133"/>
      <c r="I198" s="174"/>
      <c r="J198" s="324"/>
      <c r="K198" s="307"/>
      <c r="L198" s="146"/>
      <c r="M198" s="308"/>
      <c r="N198" s="308"/>
      <c r="O198" s="309"/>
      <c r="P198" s="310"/>
    </row>
    <row r="199" spans="2:16" ht="16.5" hidden="1" customHeight="1" x14ac:dyDescent="0.3">
      <c r="B199" s="312"/>
      <c r="C199" s="315"/>
      <c r="D199" s="341"/>
      <c r="E199" s="330"/>
      <c r="F199" s="324"/>
      <c r="G199" s="106">
        <v>4</v>
      </c>
      <c r="H199" s="155"/>
      <c r="I199" s="142"/>
      <c r="J199" s="324"/>
      <c r="K199" s="307"/>
      <c r="L199" s="146"/>
      <c r="M199" s="308"/>
      <c r="N199" s="308"/>
      <c r="O199" s="309"/>
      <c r="P199" s="310"/>
    </row>
    <row r="200" spans="2:16" ht="13.5" customHeight="1" x14ac:dyDescent="0.3">
      <c r="B200" s="312"/>
      <c r="C200" s="315"/>
      <c r="D200" s="341"/>
      <c r="E200" s="330"/>
      <c r="F200" s="324"/>
      <c r="G200" s="106">
        <v>5</v>
      </c>
      <c r="H200" s="155"/>
      <c r="I200" s="142"/>
      <c r="J200" s="324"/>
      <c r="K200" s="307"/>
      <c r="L200" s="146"/>
      <c r="M200" s="308"/>
      <c r="N200" s="308"/>
      <c r="O200" s="309"/>
      <c r="P200" s="310"/>
    </row>
    <row r="201" spans="2:16" ht="0.75" customHeight="1" thickBot="1" x14ac:dyDescent="0.35">
      <c r="B201" s="312"/>
      <c r="C201" s="315"/>
      <c r="D201" s="341"/>
      <c r="E201" s="330"/>
      <c r="F201" s="324"/>
      <c r="G201" s="106">
        <v>6</v>
      </c>
      <c r="H201" s="155"/>
      <c r="I201" s="142"/>
      <c r="J201" s="324"/>
      <c r="K201" s="307"/>
      <c r="L201" s="146"/>
      <c r="M201" s="308"/>
      <c r="N201" s="308"/>
      <c r="O201" s="309"/>
      <c r="P201" s="310"/>
    </row>
    <row r="202" spans="2:16" ht="17.25" hidden="1" customHeight="1" x14ac:dyDescent="0.3">
      <c r="B202" s="312"/>
      <c r="C202" s="315"/>
      <c r="D202" s="341"/>
      <c r="E202" s="330"/>
      <c r="F202" s="324"/>
      <c r="G202" s="106">
        <v>7</v>
      </c>
      <c r="H202" s="155"/>
      <c r="I202" s="142"/>
      <c r="J202" s="324"/>
      <c r="K202" s="307"/>
      <c r="L202" s="146"/>
      <c r="M202" s="308"/>
      <c r="N202" s="308"/>
      <c r="O202" s="309"/>
      <c r="P202" s="310"/>
    </row>
    <row r="203" spans="2:16" ht="17.25" hidden="1" customHeight="1" x14ac:dyDescent="0.3">
      <c r="B203" s="313"/>
      <c r="C203" s="316"/>
      <c r="D203" s="342"/>
      <c r="E203" s="331"/>
      <c r="F203" s="325"/>
      <c r="G203" s="107">
        <v>8</v>
      </c>
      <c r="H203" s="156"/>
      <c r="I203" s="143"/>
      <c r="J203" s="325"/>
      <c r="K203" s="307"/>
      <c r="L203" s="146"/>
      <c r="M203" s="308"/>
      <c r="N203" s="308"/>
      <c r="O203" s="309"/>
      <c r="P203" s="310"/>
    </row>
    <row r="204" spans="2:16" ht="75" customHeight="1" x14ac:dyDescent="0.3">
      <c r="B204" s="311" t="str">
        <f>+LEFT(C204,3)</f>
        <v>5.3</v>
      </c>
      <c r="C204" s="314" t="s">
        <v>149</v>
      </c>
      <c r="D204" s="317" t="s">
        <v>150</v>
      </c>
      <c r="E204" s="329" t="s">
        <v>585</v>
      </c>
      <c r="F204" s="323">
        <v>3</v>
      </c>
      <c r="G204" s="108">
        <v>1</v>
      </c>
      <c r="H204" s="161" t="s">
        <v>481</v>
      </c>
      <c r="I204" s="320" t="s">
        <v>698</v>
      </c>
      <c r="J204" s="323">
        <v>3</v>
      </c>
      <c r="K204" s="307" t="s">
        <v>409</v>
      </c>
      <c r="L204" s="146"/>
      <c r="M204" s="308">
        <v>60</v>
      </c>
      <c r="N204" s="308">
        <v>1.3896299999999999</v>
      </c>
      <c r="O204" s="309">
        <v>61.389629999999997</v>
      </c>
      <c r="P204" s="310"/>
    </row>
    <row r="205" spans="2:16" ht="87" customHeight="1" x14ac:dyDescent="0.3">
      <c r="B205" s="312"/>
      <c r="C205" s="315"/>
      <c r="D205" s="318"/>
      <c r="E205" s="330"/>
      <c r="F205" s="324"/>
      <c r="G205" s="106">
        <v>2</v>
      </c>
      <c r="H205" s="133" t="s">
        <v>482</v>
      </c>
      <c r="I205" s="321"/>
      <c r="J205" s="324"/>
      <c r="K205" s="307"/>
      <c r="L205" s="146"/>
      <c r="M205" s="308"/>
      <c r="N205" s="308"/>
      <c r="O205" s="309"/>
      <c r="P205" s="310"/>
    </row>
    <row r="206" spans="2:16" ht="80.25" customHeight="1" x14ac:dyDescent="0.3">
      <c r="B206" s="312"/>
      <c r="C206" s="315"/>
      <c r="D206" s="318"/>
      <c r="E206" s="330"/>
      <c r="F206" s="324"/>
      <c r="G206" s="106">
        <v>3</v>
      </c>
      <c r="H206" s="133" t="s">
        <v>483</v>
      </c>
      <c r="I206" s="321"/>
      <c r="J206" s="324"/>
      <c r="K206" s="307"/>
      <c r="L206" s="146"/>
      <c r="M206" s="308"/>
      <c r="N206" s="308"/>
      <c r="O206" s="309"/>
      <c r="P206" s="310"/>
    </row>
    <row r="207" spans="2:16" ht="0.75" customHeight="1" x14ac:dyDescent="0.3">
      <c r="B207" s="312"/>
      <c r="C207" s="315"/>
      <c r="D207" s="318"/>
      <c r="E207" s="330"/>
      <c r="F207" s="324"/>
      <c r="G207" s="106">
        <v>4</v>
      </c>
      <c r="H207" s="133"/>
      <c r="I207" s="175"/>
      <c r="J207" s="324"/>
      <c r="K207" s="307"/>
      <c r="L207" s="146"/>
      <c r="M207" s="308"/>
      <c r="N207" s="308"/>
      <c r="O207" s="309"/>
      <c r="P207" s="310"/>
    </row>
    <row r="208" spans="2:16" ht="16.5" hidden="1" customHeight="1" x14ac:dyDescent="0.3">
      <c r="B208" s="312"/>
      <c r="C208" s="315"/>
      <c r="D208" s="318"/>
      <c r="E208" s="330"/>
      <c r="F208" s="324"/>
      <c r="G208" s="106">
        <v>5</v>
      </c>
      <c r="H208" s="155"/>
      <c r="I208" s="142"/>
      <c r="J208" s="324"/>
      <c r="K208" s="307"/>
      <c r="L208" s="146"/>
      <c r="M208" s="308"/>
      <c r="N208" s="308"/>
      <c r="O208" s="309"/>
      <c r="P208" s="310"/>
    </row>
    <row r="209" spans="2:16" ht="2.25" customHeight="1" thickBot="1" x14ac:dyDescent="0.35">
      <c r="B209" s="312"/>
      <c r="C209" s="315"/>
      <c r="D209" s="318"/>
      <c r="E209" s="330"/>
      <c r="F209" s="324"/>
      <c r="G209" s="106">
        <v>6</v>
      </c>
      <c r="H209" s="155"/>
      <c r="I209" s="142"/>
      <c r="J209" s="324"/>
      <c r="K209" s="307"/>
      <c r="L209" s="146"/>
      <c r="M209" s="308"/>
      <c r="N209" s="308"/>
      <c r="O209" s="309"/>
      <c r="P209" s="310"/>
    </row>
    <row r="210" spans="2:16" ht="17.25" hidden="1" customHeight="1" x14ac:dyDescent="0.3">
      <c r="B210" s="312"/>
      <c r="C210" s="315"/>
      <c r="D210" s="318"/>
      <c r="E210" s="330"/>
      <c r="F210" s="324"/>
      <c r="G210" s="106">
        <v>7</v>
      </c>
      <c r="H210" s="155"/>
      <c r="I210" s="142"/>
      <c r="J210" s="324"/>
      <c r="K210" s="307"/>
      <c r="L210" s="146"/>
      <c r="M210" s="308"/>
      <c r="N210" s="308"/>
      <c r="O210" s="309"/>
      <c r="P210" s="310"/>
    </row>
    <row r="211" spans="2:16" ht="17.25" hidden="1" customHeight="1" x14ac:dyDescent="0.3">
      <c r="B211" s="313"/>
      <c r="C211" s="316"/>
      <c r="D211" s="319"/>
      <c r="E211" s="331"/>
      <c r="F211" s="325"/>
      <c r="G211" s="107">
        <v>8</v>
      </c>
      <c r="H211" s="156"/>
      <c r="I211" s="143"/>
      <c r="J211" s="325"/>
      <c r="K211" s="307"/>
      <c r="L211" s="146"/>
      <c r="M211" s="308"/>
      <c r="N211" s="308"/>
      <c r="O211" s="309"/>
      <c r="P211" s="310"/>
    </row>
    <row r="212" spans="2:16" ht="78" customHeight="1" x14ac:dyDescent="0.3">
      <c r="B212" s="311" t="str">
        <f>+LEFT(C212,3)</f>
        <v>5.4</v>
      </c>
      <c r="C212" s="334" t="s">
        <v>415</v>
      </c>
      <c r="D212" s="317" t="s">
        <v>151</v>
      </c>
      <c r="E212" s="337" t="s">
        <v>700</v>
      </c>
      <c r="F212" s="326">
        <v>3</v>
      </c>
      <c r="G212" s="108">
        <v>1</v>
      </c>
      <c r="H212" s="161" t="s">
        <v>484</v>
      </c>
      <c r="I212" s="332" t="s">
        <v>699</v>
      </c>
      <c r="J212" s="323">
        <v>3</v>
      </c>
      <c r="K212" s="307" t="s">
        <v>409</v>
      </c>
      <c r="L212" s="146"/>
      <c r="M212" s="308">
        <v>60</v>
      </c>
      <c r="N212" s="308">
        <v>1.48963</v>
      </c>
      <c r="O212" s="309">
        <v>61.489629999999998</v>
      </c>
      <c r="P212" s="310"/>
    </row>
    <row r="213" spans="2:16" ht="249" customHeight="1" thickBot="1" x14ac:dyDescent="0.35">
      <c r="B213" s="312"/>
      <c r="C213" s="335"/>
      <c r="D213" s="318"/>
      <c r="E213" s="338"/>
      <c r="F213" s="327"/>
      <c r="G213" s="106">
        <v>2</v>
      </c>
      <c r="H213" s="133" t="s">
        <v>485</v>
      </c>
      <c r="I213" s="333"/>
      <c r="J213" s="324"/>
      <c r="K213" s="307"/>
      <c r="L213" s="146"/>
      <c r="M213" s="308"/>
      <c r="N213" s="308"/>
      <c r="O213" s="309"/>
      <c r="P213" s="310"/>
    </row>
    <row r="214" spans="2:16" ht="0.75" hidden="1" customHeight="1" thickBot="1" x14ac:dyDescent="0.35">
      <c r="B214" s="312"/>
      <c r="C214" s="335"/>
      <c r="D214" s="318"/>
      <c r="E214" s="338"/>
      <c r="F214" s="327"/>
      <c r="G214" s="106">
        <v>3</v>
      </c>
      <c r="H214" s="159"/>
      <c r="I214" s="176"/>
      <c r="J214" s="324"/>
      <c r="K214" s="307"/>
      <c r="L214" s="146"/>
      <c r="M214" s="308"/>
      <c r="N214" s="308"/>
      <c r="O214" s="309"/>
      <c r="P214" s="310"/>
    </row>
    <row r="215" spans="2:16" ht="20.25" hidden="1" customHeight="1" x14ac:dyDescent="0.3">
      <c r="B215" s="312"/>
      <c r="C215" s="335"/>
      <c r="D215" s="318"/>
      <c r="E215" s="338"/>
      <c r="F215" s="327"/>
      <c r="G215" s="106">
        <v>4</v>
      </c>
      <c r="H215" s="155"/>
      <c r="I215" s="142"/>
      <c r="J215" s="324"/>
      <c r="K215" s="307"/>
      <c r="L215" s="146"/>
      <c r="M215" s="308"/>
      <c r="N215" s="308"/>
      <c r="O215" s="309"/>
      <c r="P215" s="310"/>
    </row>
    <row r="216" spans="2:16" ht="0.75" hidden="1" customHeight="1" x14ac:dyDescent="0.3">
      <c r="B216" s="312"/>
      <c r="C216" s="335"/>
      <c r="D216" s="318"/>
      <c r="E216" s="338"/>
      <c r="F216" s="327"/>
      <c r="G216" s="106">
        <v>5</v>
      </c>
      <c r="H216" s="155"/>
      <c r="I216" s="142"/>
      <c r="J216" s="324"/>
      <c r="K216" s="307"/>
      <c r="L216" s="146"/>
      <c r="M216" s="308"/>
      <c r="N216" s="308"/>
      <c r="O216" s="309"/>
      <c r="P216" s="310"/>
    </row>
    <row r="217" spans="2:16" ht="20.25" hidden="1" customHeight="1" x14ac:dyDescent="0.3">
      <c r="B217" s="312"/>
      <c r="C217" s="335"/>
      <c r="D217" s="318"/>
      <c r="E217" s="338"/>
      <c r="F217" s="327"/>
      <c r="G217" s="106">
        <v>6</v>
      </c>
      <c r="H217" s="155"/>
      <c r="I217" s="142"/>
      <c r="J217" s="324"/>
      <c r="K217" s="307"/>
      <c r="L217" s="146"/>
      <c r="M217" s="308"/>
      <c r="N217" s="308"/>
      <c r="O217" s="309"/>
      <c r="P217" s="310"/>
    </row>
    <row r="218" spans="2:16" ht="20.25" hidden="1" customHeight="1" x14ac:dyDescent="0.3">
      <c r="B218" s="312"/>
      <c r="C218" s="335"/>
      <c r="D218" s="318"/>
      <c r="E218" s="338"/>
      <c r="F218" s="327"/>
      <c r="G218" s="106">
        <v>7</v>
      </c>
      <c r="H218" s="155"/>
      <c r="I218" s="142"/>
      <c r="J218" s="324"/>
      <c r="K218" s="307"/>
      <c r="L218" s="146"/>
      <c r="M218" s="308"/>
      <c r="N218" s="308"/>
      <c r="O218" s="309"/>
      <c r="P218" s="310"/>
    </row>
    <row r="219" spans="2:16" ht="20.25" hidden="1" customHeight="1" x14ac:dyDescent="0.3">
      <c r="B219" s="313"/>
      <c r="C219" s="336"/>
      <c r="D219" s="319"/>
      <c r="E219" s="339"/>
      <c r="F219" s="328"/>
      <c r="G219" s="107">
        <v>8</v>
      </c>
      <c r="H219" s="156"/>
      <c r="I219" s="143"/>
      <c r="J219" s="325"/>
      <c r="K219" s="307"/>
      <c r="L219" s="146"/>
      <c r="M219" s="308"/>
      <c r="N219" s="308"/>
      <c r="O219" s="309"/>
      <c r="P219" s="310"/>
    </row>
    <row r="220" spans="2:16" s="89" customFormat="1" ht="78" customHeight="1" x14ac:dyDescent="0.3">
      <c r="B220" s="311" t="str">
        <f>+LEFT(C220,3)</f>
        <v>5.5</v>
      </c>
      <c r="C220" s="314" t="s">
        <v>152</v>
      </c>
      <c r="D220" s="317" t="s">
        <v>153</v>
      </c>
      <c r="E220" s="320" t="s">
        <v>701</v>
      </c>
      <c r="F220" s="323">
        <v>3</v>
      </c>
      <c r="G220" s="108">
        <v>1</v>
      </c>
      <c r="H220" s="161" t="s">
        <v>491</v>
      </c>
      <c r="I220" s="258" t="s">
        <v>586</v>
      </c>
      <c r="J220" s="323">
        <v>3</v>
      </c>
      <c r="K220" s="307" t="s">
        <v>409</v>
      </c>
      <c r="L220" s="160"/>
      <c r="M220" s="308">
        <v>60</v>
      </c>
      <c r="N220" s="308">
        <v>1.58965</v>
      </c>
      <c r="O220" s="309">
        <v>61.589649999999999</v>
      </c>
      <c r="P220" s="310"/>
    </row>
    <row r="221" spans="2:16" ht="42" hidden="1" customHeight="1" x14ac:dyDescent="0.3">
      <c r="B221" s="312"/>
      <c r="C221" s="315"/>
      <c r="D221" s="318"/>
      <c r="E221" s="321"/>
      <c r="F221" s="324"/>
      <c r="G221" s="106">
        <v>2</v>
      </c>
      <c r="H221" s="133"/>
      <c r="I221" s="177"/>
      <c r="J221" s="324"/>
      <c r="K221" s="307"/>
      <c r="L221" s="146"/>
      <c r="M221" s="308"/>
      <c r="N221" s="308"/>
      <c r="O221" s="309"/>
      <c r="P221" s="310"/>
    </row>
    <row r="222" spans="2:16" ht="20.25" hidden="1" customHeight="1" x14ac:dyDescent="0.3">
      <c r="B222" s="312"/>
      <c r="C222" s="315"/>
      <c r="D222" s="318"/>
      <c r="E222" s="321"/>
      <c r="F222" s="324"/>
      <c r="G222" s="106">
        <v>3</v>
      </c>
      <c r="H222" s="155"/>
      <c r="I222" s="142"/>
      <c r="J222" s="324"/>
      <c r="K222" s="307"/>
      <c r="L222" s="146"/>
      <c r="M222" s="308"/>
      <c r="N222" s="308"/>
      <c r="O222" s="309"/>
      <c r="P222" s="310"/>
    </row>
    <row r="223" spans="2:16" ht="2.25" customHeight="1" x14ac:dyDescent="0.3">
      <c r="B223" s="312"/>
      <c r="C223" s="315"/>
      <c r="D223" s="318"/>
      <c r="E223" s="321"/>
      <c r="F223" s="324"/>
      <c r="G223" s="106">
        <v>4</v>
      </c>
      <c r="H223" s="155"/>
      <c r="I223" s="142"/>
      <c r="J223" s="324"/>
      <c r="K223" s="307"/>
      <c r="L223" s="146"/>
      <c r="M223" s="308"/>
      <c r="N223" s="308"/>
      <c r="O223" s="309"/>
      <c r="P223" s="310"/>
    </row>
    <row r="224" spans="2:16" ht="20.25" hidden="1" customHeight="1" x14ac:dyDescent="0.3">
      <c r="B224" s="312"/>
      <c r="C224" s="315"/>
      <c r="D224" s="318"/>
      <c r="E224" s="321"/>
      <c r="F224" s="324"/>
      <c r="G224" s="106">
        <v>5</v>
      </c>
      <c r="H224" s="155"/>
      <c r="I224" s="142"/>
      <c r="J224" s="324"/>
      <c r="K224" s="307"/>
      <c r="L224" s="146"/>
      <c r="M224" s="308"/>
      <c r="N224" s="308"/>
      <c r="O224" s="309"/>
      <c r="P224" s="310"/>
    </row>
    <row r="225" spans="2:16" ht="11.25" hidden="1" customHeight="1" x14ac:dyDescent="0.3">
      <c r="B225" s="312"/>
      <c r="C225" s="315"/>
      <c r="D225" s="318"/>
      <c r="E225" s="321"/>
      <c r="F225" s="324"/>
      <c r="G225" s="106">
        <v>6</v>
      </c>
      <c r="H225" s="155"/>
      <c r="I225" s="142"/>
      <c r="J225" s="324"/>
      <c r="K225" s="307"/>
      <c r="L225" s="146"/>
      <c r="M225" s="308"/>
      <c r="N225" s="308"/>
      <c r="O225" s="309"/>
      <c r="P225" s="310"/>
    </row>
    <row r="226" spans="2:16" ht="20.25" hidden="1" customHeight="1" x14ac:dyDescent="0.3">
      <c r="B226" s="312"/>
      <c r="C226" s="315"/>
      <c r="D226" s="318"/>
      <c r="E226" s="321"/>
      <c r="F226" s="324"/>
      <c r="G226" s="106">
        <v>7</v>
      </c>
      <c r="H226" s="155"/>
      <c r="I226" s="142"/>
      <c r="J226" s="324"/>
      <c r="K226" s="307"/>
      <c r="L226" s="146"/>
      <c r="M226" s="308"/>
      <c r="N226" s="308"/>
      <c r="O226" s="309"/>
      <c r="P226" s="310"/>
    </row>
    <row r="227" spans="2:16" ht="20.25" hidden="1" customHeight="1" x14ac:dyDescent="0.3">
      <c r="B227" s="313"/>
      <c r="C227" s="316"/>
      <c r="D227" s="319"/>
      <c r="E227" s="322"/>
      <c r="F227" s="325"/>
      <c r="G227" s="225">
        <v>8</v>
      </c>
      <c r="H227" s="226"/>
      <c r="I227" s="142"/>
      <c r="J227" s="325"/>
      <c r="K227" s="307"/>
      <c r="L227" s="195"/>
      <c r="M227" s="308"/>
      <c r="N227" s="308"/>
      <c r="O227" s="309"/>
      <c r="P227" s="310"/>
    </row>
    <row r="228" spans="2:16" s="215" customFormat="1" ht="87" customHeight="1" x14ac:dyDescent="0.3">
      <c r="B228" s="242" t="str">
        <f>+LEFT(C228,3)</f>
        <v>5.6</v>
      </c>
      <c r="C228" s="243" t="s">
        <v>154</v>
      </c>
      <c r="D228" s="200" t="s">
        <v>153</v>
      </c>
      <c r="E228" s="248" t="s">
        <v>492</v>
      </c>
      <c r="F228" s="244">
        <v>3</v>
      </c>
      <c r="G228" s="213">
        <v>1</v>
      </c>
      <c r="H228" s="228" t="s">
        <v>493</v>
      </c>
      <c r="I228" s="262" t="s">
        <v>677</v>
      </c>
      <c r="J228" s="216">
        <v>3</v>
      </c>
      <c r="K228" s="234" t="s">
        <v>410</v>
      </c>
      <c r="L228" s="146"/>
      <c r="M228" s="245">
        <v>20</v>
      </c>
      <c r="N228" s="245">
        <v>1.6896530000000001</v>
      </c>
      <c r="O228" s="246">
        <v>21.689653</v>
      </c>
      <c r="P228" s="247"/>
    </row>
    <row r="229" spans="2:16" ht="97.5" hidden="1" customHeight="1" x14ac:dyDescent="0.3">
      <c r="B229" s="237"/>
      <c r="C229" s="238"/>
      <c r="D229" s="196"/>
      <c r="E229" s="239"/>
      <c r="F229" s="240"/>
      <c r="G229" s="105">
        <v>2</v>
      </c>
      <c r="H229" s="227"/>
      <c r="I229" s="141"/>
      <c r="J229" s="198"/>
      <c r="K229" s="241"/>
      <c r="L229" s="192"/>
      <c r="M229" s="235"/>
      <c r="N229" s="235"/>
      <c r="O229" s="236"/>
      <c r="P229" s="229"/>
    </row>
    <row r="230" spans="2:16" ht="9.75" hidden="1" customHeight="1" x14ac:dyDescent="0.3">
      <c r="B230" s="230"/>
      <c r="C230" s="193"/>
      <c r="D230" s="196"/>
      <c r="E230" s="201"/>
      <c r="F230" s="232"/>
      <c r="G230" s="106">
        <v>3</v>
      </c>
      <c r="H230" s="155"/>
      <c r="I230" s="142"/>
      <c r="J230" s="198"/>
      <c r="K230" s="234"/>
      <c r="L230" s="153"/>
      <c r="M230" s="235"/>
      <c r="N230" s="235"/>
      <c r="O230" s="236"/>
      <c r="P230" s="229"/>
    </row>
    <row r="231" spans="2:16" ht="9" hidden="1" customHeight="1" x14ac:dyDescent="0.3">
      <c r="B231" s="230"/>
      <c r="C231" s="193"/>
      <c r="D231" s="196"/>
      <c r="E231" s="201"/>
      <c r="F231" s="232"/>
      <c r="G231" s="106">
        <v>4</v>
      </c>
      <c r="H231" s="155"/>
      <c r="I231" s="142"/>
      <c r="J231" s="198"/>
      <c r="K231" s="234"/>
      <c r="L231" s="153"/>
      <c r="M231" s="235"/>
      <c r="N231" s="235"/>
      <c r="O231" s="236"/>
      <c r="P231" s="229"/>
    </row>
    <row r="232" spans="2:16" ht="6" hidden="1" customHeight="1" x14ac:dyDescent="0.3">
      <c r="B232" s="230"/>
      <c r="C232" s="193"/>
      <c r="D232" s="196"/>
      <c r="E232" s="201"/>
      <c r="F232" s="232"/>
      <c r="G232" s="106">
        <v>5</v>
      </c>
      <c r="H232" s="155"/>
      <c r="I232" s="142"/>
      <c r="J232" s="198"/>
      <c r="K232" s="234"/>
      <c r="L232" s="153"/>
      <c r="M232" s="235"/>
      <c r="N232" s="235"/>
      <c r="O232" s="236"/>
      <c r="P232" s="229"/>
    </row>
    <row r="233" spans="2:16" ht="19.5" hidden="1" customHeight="1" x14ac:dyDescent="0.3">
      <c r="B233" s="230"/>
      <c r="C233" s="193"/>
      <c r="D233" s="196"/>
      <c r="E233" s="201"/>
      <c r="F233" s="232"/>
      <c r="G233" s="106">
        <v>6</v>
      </c>
      <c r="H233" s="155"/>
      <c r="I233" s="142"/>
      <c r="J233" s="198"/>
      <c r="K233" s="234"/>
      <c r="L233" s="153"/>
      <c r="M233" s="235"/>
      <c r="N233" s="235"/>
      <c r="O233" s="236"/>
      <c r="P233" s="229"/>
    </row>
    <row r="234" spans="2:16" ht="19.5" hidden="1" customHeight="1" x14ac:dyDescent="0.3">
      <c r="B234" s="230"/>
      <c r="C234" s="193"/>
      <c r="D234" s="196"/>
      <c r="E234" s="201"/>
      <c r="F234" s="232"/>
      <c r="G234" s="106">
        <v>7</v>
      </c>
      <c r="H234" s="155"/>
      <c r="I234" s="142"/>
      <c r="J234" s="198"/>
      <c r="K234" s="234"/>
      <c r="L234" s="153"/>
      <c r="M234" s="235"/>
      <c r="N234" s="235"/>
      <c r="O234" s="236"/>
      <c r="P234" s="229"/>
    </row>
    <row r="235" spans="2:16" ht="1.5" hidden="1" customHeight="1" thickBot="1" x14ac:dyDescent="0.35">
      <c r="B235" s="231"/>
      <c r="C235" s="194"/>
      <c r="D235" s="197"/>
      <c r="E235" s="202"/>
      <c r="F235" s="233"/>
      <c r="G235" s="107">
        <v>8</v>
      </c>
      <c r="H235" s="156"/>
      <c r="I235" s="143"/>
      <c r="J235" s="199"/>
      <c r="K235" s="234"/>
      <c r="L235" s="153"/>
      <c r="M235" s="235"/>
      <c r="N235" s="235"/>
      <c r="O235" s="236"/>
      <c r="P235" s="229"/>
    </row>
    <row r="236" spans="2:16" ht="22.5" customHeight="1" x14ac:dyDescent="0.3">
      <c r="C236" s="157"/>
      <c r="E236" s="154"/>
      <c r="M236" s="152"/>
    </row>
    <row r="237" spans="2:16" ht="12" customHeight="1" x14ac:dyDescent="0.3">
      <c r="C237" s="157"/>
      <c r="E237" s="154"/>
    </row>
    <row r="238" spans="2:16" ht="22.5" customHeight="1" x14ac:dyDescent="0.3">
      <c r="C238" s="157"/>
      <c r="E238" s="154"/>
    </row>
    <row r="239" spans="2:16" ht="22.5" customHeight="1" x14ac:dyDescent="0.3">
      <c r="C239" s="157"/>
      <c r="E239" s="154"/>
    </row>
    <row r="240" spans="2:16" ht="22.5" customHeight="1" x14ac:dyDescent="0.3">
      <c r="C240" s="157"/>
      <c r="E240" s="154"/>
    </row>
    <row r="241" spans="3:5" ht="22.5" customHeight="1" x14ac:dyDescent="0.3">
      <c r="C241" s="157"/>
      <c r="E241" s="154"/>
    </row>
    <row r="242" spans="3:5" ht="22.5" customHeight="1" x14ac:dyDescent="0.3">
      <c r="C242" s="157"/>
      <c r="E242" s="154"/>
    </row>
    <row r="243" spans="3:5" ht="22.5" customHeight="1" x14ac:dyDescent="0.3">
      <c r="C243" s="157"/>
      <c r="E243" s="154"/>
    </row>
    <row r="244" spans="3:5" ht="22.5" customHeight="1" x14ac:dyDescent="0.3">
      <c r="C244" s="157"/>
      <c r="E244" s="154"/>
    </row>
    <row r="245" spans="3:5" ht="22.5" customHeight="1" x14ac:dyDescent="0.3">
      <c r="C245" s="157"/>
      <c r="E245" s="154"/>
    </row>
    <row r="246" spans="3:5" ht="22.5" customHeight="1" x14ac:dyDescent="0.3">
      <c r="E246" s="154"/>
    </row>
    <row r="247" spans="3:5" ht="22.5" customHeight="1" x14ac:dyDescent="0.3">
      <c r="E247" s="154"/>
    </row>
    <row r="248" spans="3:5" ht="22.5" customHeight="1" x14ac:dyDescent="0.3">
      <c r="E248" s="154"/>
    </row>
    <row r="249" spans="3:5" ht="22.5" customHeight="1" x14ac:dyDescent="0.3">
      <c r="E249" s="154"/>
    </row>
    <row r="250" spans="3:5" ht="22.5" customHeight="1" x14ac:dyDescent="0.3">
      <c r="E250" s="154"/>
    </row>
    <row r="251" spans="3:5" ht="22.5" customHeight="1" x14ac:dyDescent="0.3">
      <c r="E251" s="154"/>
    </row>
    <row r="252" spans="3:5" ht="22.5" customHeight="1" x14ac:dyDescent="0.3">
      <c r="E252" s="154"/>
    </row>
    <row r="253" spans="3:5" ht="22.5" customHeight="1" x14ac:dyDescent="0.3">
      <c r="E253" s="154"/>
    </row>
    <row r="254" spans="3:5" ht="22.5" customHeight="1" x14ac:dyDescent="0.3">
      <c r="E254" s="154"/>
    </row>
    <row r="255" spans="3:5" ht="22.5" customHeight="1" x14ac:dyDescent="0.3">
      <c r="E255" s="154"/>
    </row>
    <row r="256" spans="3:5" ht="22.5" customHeight="1" x14ac:dyDescent="0.3">
      <c r="E256" s="154"/>
    </row>
    <row r="257" spans="5:5" ht="22.5" customHeight="1" x14ac:dyDescent="0.3">
      <c r="E257" s="154"/>
    </row>
    <row r="258" spans="5:5" ht="22.5" customHeight="1" x14ac:dyDescent="0.3">
      <c r="E258" s="154"/>
    </row>
    <row r="259" spans="5:5" ht="22.5" customHeight="1" x14ac:dyDescent="0.3">
      <c r="E259" s="154"/>
    </row>
    <row r="260" spans="5:5" ht="22.5" customHeight="1" x14ac:dyDescent="0.3">
      <c r="E260" s="154"/>
    </row>
    <row r="261" spans="5:5" ht="22.5" customHeight="1" x14ac:dyDescent="0.3">
      <c r="E261" s="154"/>
    </row>
    <row r="262" spans="5:5" ht="22.5" customHeight="1" x14ac:dyDescent="0.3">
      <c r="E262" s="154"/>
    </row>
    <row r="263" spans="5:5" ht="22.5" customHeight="1" x14ac:dyDescent="0.3">
      <c r="E263" s="154"/>
    </row>
    <row r="264" spans="5:5" ht="22.5" customHeight="1" x14ac:dyDescent="0.3">
      <c r="E264" s="154"/>
    </row>
    <row r="265" spans="5:5" ht="22.5" customHeight="1" x14ac:dyDescent="0.3">
      <c r="E265" s="154"/>
    </row>
    <row r="266" spans="5:5" ht="22.5" customHeight="1" x14ac:dyDescent="0.3">
      <c r="E266" s="154"/>
    </row>
    <row r="267" spans="5:5" ht="22.5" customHeight="1" x14ac:dyDescent="0.3">
      <c r="E267" s="154"/>
    </row>
    <row r="268" spans="5:5" ht="22.5" customHeight="1" x14ac:dyDescent="0.3">
      <c r="E268" s="154"/>
    </row>
    <row r="269" spans="5:5" ht="22.5" customHeight="1" x14ac:dyDescent="0.3">
      <c r="E269" s="154"/>
    </row>
    <row r="270" spans="5:5" ht="22.5" customHeight="1" x14ac:dyDescent="0.3">
      <c r="E270" s="154"/>
    </row>
    <row r="271" spans="5:5" ht="22.5" customHeight="1" x14ac:dyDescent="0.3">
      <c r="E271" s="154"/>
    </row>
    <row r="272" spans="5:5" ht="22.5" customHeight="1" x14ac:dyDescent="0.3">
      <c r="E272" s="154"/>
    </row>
    <row r="273" spans="5:5" ht="22.5" customHeight="1" x14ac:dyDescent="0.3">
      <c r="E273" s="154"/>
    </row>
    <row r="274" spans="5:5" ht="22.5" customHeight="1" x14ac:dyDescent="0.3">
      <c r="E274" s="154"/>
    </row>
    <row r="275" spans="5:5" ht="22.5" customHeight="1" x14ac:dyDescent="0.3">
      <c r="E275" s="154"/>
    </row>
    <row r="276" spans="5:5" ht="22.5" customHeight="1" x14ac:dyDescent="0.3">
      <c r="E276" s="154"/>
    </row>
    <row r="277" spans="5:5" ht="22.5" customHeight="1" x14ac:dyDescent="0.3">
      <c r="E277" s="154"/>
    </row>
    <row r="278" spans="5:5" ht="22.5" customHeight="1" x14ac:dyDescent="0.3">
      <c r="E278" s="154"/>
    </row>
    <row r="279" spans="5:5" ht="22.5" customHeight="1" x14ac:dyDescent="0.3">
      <c r="E279" s="154"/>
    </row>
    <row r="280" spans="5:5" ht="22.5" customHeight="1" x14ac:dyDescent="0.3">
      <c r="E280" s="154"/>
    </row>
    <row r="281" spans="5:5" ht="22.5" customHeight="1" x14ac:dyDescent="0.3">
      <c r="E281" s="154"/>
    </row>
    <row r="282" spans="5:5" ht="22.5" customHeight="1" x14ac:dyDescent="0.3">
      <c r="E282" s="154"/>
    </row>
    <row r="283" spans="5:5" ht="22.5" customHeight="1" x14ac:dyDescent="0.3">
      <c r="E283" s="154"/>
    </row>
    <row r="284" spans="5:5" ht="22.5" customHeight="1" x14ac:dyDescent="0.3">
      <c r="E284" s="154"/>
    </row>
    <row r="285" spans="5:5" ht="22.5" customHeight="1" x14ac:dyDescent="0.3">
      <c r="E285" s="154"/>
    </row>
    <row r="286" spans="5:5" ht="22.5" customHeight="1" x14ac:dyDescent="0.3">
      <c r="E286" s="154"/>
    </row>
    <row r="287" spans="5:5" ht="22.5" customHeight="1" x14ac:dyDescent="0.3">
      <c r="E287" s="154"/>
    </row>
    <row r="288" spans="5:5" ht="22.5" customHeight="1" x14ac:dyDescent="0.3"/>
    <row r="289" ht="22.5" customHeight="1" x14ac:dyDescent="0.3"/>
    <row r="290" ht="22.5" customHeight="1" x14ac:dyDescent="0.3"/>
    <row r="291" ht="22.5" customHeight="1" x14ac:dyDescent="0.3"/>
    <row r="292" ht="22.5" customHeight="1" x14ac:dyDescent="0.3"/>
    <row r="293" ht="22.5" customHeight="1" x14ac:dyDescent="0.3"/>
    <row r="294" ht="22.5" customHeight="1" x14ac:dyDescent="0.3"/>
    <row r="295" ht="22.5" customHeight="1" x14ac:dyDescent="0.3"/>
    <row r="296" ht="22.5" customHeight="1" x14ac:dyDescent="0.3"/>
    <row r="297" ht="22.5" customHeight="1" x14ac:dyDescent="0.3"/>
    <row r="298" ht="22.5" customHeight="1" x14ac:dyDescent="0.3"/>
    <row r="299" ht="22.5" customHeight="1" x14ac:dyDescent="0.3"/>
    <row r="300" ht="22.5" customHeight="1" x14ac:dyDescent="0.3"/>
    <row r="301" ht="22.5" customHeight="1" x14ac:dyDescent="0.3"/>
    <row r="302" ht="22.5" customHeight="1" x14ac:dyDescent="0.3"/>
    <row r="303" ht="22.5" customHeight="1" x14ac:dyDescent="0.3"/>
    <row r="304" ht="22.5" customHeight="1" x14ac:dyDescent="0.3"/>
    <row r="305" ht="22.5" customHeight="1" x14ac:dyDescent="0.3"/>
    <row r="306" ht="22.5" customHeight="1" x14ac:dyDescent="0.3"/>
    <row r="307" ht="22.5" customHeight="1" x14ac:dyDescent="0.3"/>
    <row r="308" ht="22.5" customHeight="1" x14ac:dyDescent="0.3"/>
    <row r="309" ht="22.5" customHeight="1" x14ac:dyDescent="0.3"/>
    <row r="310" ht="22.5" customHeight="1" x14ac:dyDescent="0.3"/>
    <row r="311" ht="22.5" customHeight="1" x14ac:dyDescent="0.3"/>
    <row r="312" ht="22.5" customHeight="1" x14ac:dyDescent="0.3"/>
    <row r="313" ht="22.5" customHeight="1" x14ac:dyDescent="0.3"/>
    <row r="314" ht="22.5" customHeight="1" x14ac:dyDescent="0.3"/>
    <row r="315" ht="22.5" customHeight="1" x14ac:dyDescent="0.3"/>
    <row r="316" ht="22.5" customHeight="1" x14ac:dyDescent="0.3"/>
    <row r="317" ht="22.5" customHeight="1" x14ac:dyDescent="0.3"/>
    <row r="318" ht="22.5" customHeight="1" x14ac:dyDescent="0.3"/>
    <row r="319" ht="22.5" customHeight="1" x14ac:dyDescent="0.3"/>
    <row r="320" ht="22.5" customHeight="1" x14ac:dyDescent="0.3"/>
    <row r="321" ht="22.5" customHeight="1" x14ac:dyDescent="0.3"/>
    <row r="322" ht="22.5" customHeight="1" x14ac:dyDescent="0.3"/>
    <row r="323" ht="22.5" customHeight="1" x14ac:dyDescent="0.3"/>
    <row r="324" ht="22.5" customHeight="1" x14ac:dyDescent="0.3"/>
    <row r="325" ht="22.5" customHeight="1" x14ac:dyDescent="0.3"/>
    <row r="326" ht="22.5" customHeight="1" x14ac:dyDescent="0.3"/>
    <row r="327" ht="22.5" customHeight="1" x14ac:dyDescent="0.3"/>
    <row r="328" ht="22.5" customHeight="1" x14ac:dyDescent="0.3"/>
    <row r="329" ht="22.5" customHeight="1" x14ac:dyDescent="0.3"/>
    <row r="330" ht="22.5" customHeight="1" x14ac:dyDescent="0.3"/>
    <row r="331" ht="22.5" customHeight="1" x14ac:dyDescent="0.3"/>
    <row r="332" ht="22.5" customHeight="1" x14ac:dyDescent="0.3"/>
    <row r="333" ht="22.5" customHeight="1" x14ac:dyDescent="0.3"/>
    <row r="334" ht="22.5" customHeight="1" x14ac:dyDescent="0.3"/>
    <row r="335" ht="22.5" customHeight="1" x14ac:dyDescent="0.3"/>
    <row r="336" ht="22.5" customHeight="1" x14ac:dyDescent="0.3"/>
    <row r="337" ht="22.5" customHeight="1" x14ac:dyDescent="0.3"/>
    <row r="338" ht="22.5" customHeight="1" x14ac:dyDescent="0.3"/>
    <row r="339" ht="22.5" customHeight="1" x14ac:dyDescent="0.3"/>
    <row r="340" ht="22.5" customHeight="1" x14ac:dyDescent="0.3"/>
    <row r="341" ht="22.5" customHeight="1" x14ac:dyDescent="0.3"/>
    <row r="342" ht="22.5" customHeight="1" x14ac:dyDescent="0.3"/>
    <row r="343" ht="22.5" customHeight="1" x14ac:dyDescent="0.3"/>
    <row r="344" ht="22.5" customHeight="1" x14ac:dyDescent="0.3"/>
    <row r="345" ht="22.5" customHeight="1" x14ac:dyDescent="0.3"/>
    <row r="346" ht="22.5" customHeight="1" x14ac:dyDescent="0.3"/>
    <row r="347" ht="22.5" customHeight="1" x14ac:dyDescent="0.3"/>
    <row r="348" ht="22.5" customHeight="1" x14ac:dyDescent="0.3"/>
    <row r="349" ht="22.5" customHeight="1" x14ac:dyDescent="0.3"/>
    <row r="350" ht="22.5" customHeight="1" x14ac:dyDescent="0.3"/>
    <row r="351" ht="22.5" customHeight="1" x14ac:dyDescent="0.3"/>
    <row r="352" ht="22.5" customHeight="1" x14ac:dyDescent="0.3"/>
  </sheetData>
  <mergeCells count="374">
    <mergeCell ref="E13:E14"/>
    <mergeCell ref="F13:J14"/>
    <mergeCell ref="F15:J15"/>
    <mergeCell ref="C18:K18"/>
    <mergeCell ref="C19:K19"/>
    <mergeCell ref="B21:B23"/>
    <mergeCell ref="C21:C23"/>
    <mergeCell ref="D21:D23"/>
    <mergeCell ref="E21:E23"/>
    <mergeCell ref="F21:F23"/>
    <mergeCell ref="P21:P23"/>
    <mergeCell ref="G22:G23"/>
    <mergeCell ref="H22:H23"/>
    <mergeCell ref="I22:I23"/>
    <mergeCell ref="A24:A31"/>
    <mergeCell ref="B24:B31"/>
    <mergeCell ref="C24:C31"/>
    <mergeCell ref="D24:D31"/>
    <mergeCell ref="E24:E31"/>
    <mergeCell ref="F24:F31"/>
    <mergeCell ref="G21:I21"/>
    <mergeCell ref="J21:J23"/>
    <mergeCell ref="K21:K23"/>
    <mergeCell ref="M21:M23"/>
    <mergeCell ref="N21:N23"/>
    <mergeCell ref="O21:O23"/>
    <mergeCell ref="P24:P31"/>
    <mergeCell ref="I24:I31"/>
    <mergeCell ref="J24:J31"/>
    <mergeCell ref="K24:K31"/>
    <mergeCell ref="M24:M31"/>
    <mergeCell ref="N24:N31"/>
    <mergeCell ref="O24:O31"/>
    <mergeCell ref="O32:O39"/>
    <mergeCell ref="P32:P39"/>
    <mergeCell ref="B40:B47"/>
    <mergeCell ref="C40:C47"/>
    <mergeCell ref="D40:D47"/>
    <mergeCell ref="E40:E47"/>
    <mergeCell ref="F40:F47"/>
    <mergeCell ref="I40:I47"/>
    <mergeCell ref="J40:J47"/>
    <mergeCell ref="K40:K47"/>
    <mergeCell ref="M40:M47"/>
    <mergeCell ref="N40:N47"/>
    <mergeCell ref="O40:O47"/>
    <mergeCell ref="P40:P47"/>
    <mergeCell ref="B32:B39"/>
    <mergeCell ref="C32:C39"/>
    <mergeCell ref="D32:D39"/>
    <mergeCell ref="E32:E39"/>
    <mergeCell ref="F32:F39"/>
    <mergeCell ref="I32:I39"/>
    <mergeCell ref="J32:J39"/>
    <mergeCell ref="K32:K39"/>
    <mergeCell ref="M32:M39"/>
    <mergeCell ref="B64:B71"/>
    <mergeCell ref="C64:C71"/>
    <mergeCell ref="D64:D71"/>
    <mergeCell ref="E64:E71"/>
    <mergeCell ref="F64:F71"/>
    <mergeCell ref="N32:N39"/>
    <mergeCell ref="I64:I71"/>
    <mergeCell ref="J64:J71"/>
    <mergeCell ref="K64:K71"/>
    <mergeCell ref="M64:M71"/>
    <mergeCell ref="N64:N71"/>
    <mergeCell ref="P48:P55"/>
    <mergeCell ref="B56:B63"/>
    <mergeCell ref="C56:C63"/>
    <mergeCell ref="D56:D63"/>
    <mergeCell ref="E56:E63"/>
    <mergeCell ref="F56:F63"/>
    <mergeCell ref="H56:H63"/>
    <mergeCell ref="I56:I63"/>
    <mergeCell ref="I48:I55"/>
    <mergeCell ref="J48:J55"/>
    <mergeCell ref="K48:K55"/>
    <mergeCell ref="M48:M55"/>
    <mergeCell ref="N48:N55"/>
    <mergeCell ref="O48:O55"/>
    <mergeCell ref="D48:D55"/>
    <mergeCell ref="E48:E55"/>
    <mergeCell ref="F48:F55"/>
    <mergeCell ref="O64:O71"/>
    <mergeCell ref="P64:P71"/>
    <mergeCell ref="M56:M63"/>
    <mergeCell ref="B48:B55"/>
    <mergeCell ref="C48:C55"/>
    <mergeCell ref="N56:N63"/>
    <mergeCell ref="O56:O63"/>
    <mergeCell ref="P56:P63"/>
    <mergeCell ref="J72:J74"/>
    <mergeCell ref="K72:K74"/>
    <mergeCell ref="M72:M74"/>
    <mergeCell ref="N72:N74"/>
    <mergeCell ref="O72:O74"/>
    <mergeCell ref="P72:P74"/>
    <mergeCell ref="L56:L63"/>
    <mergeCell ref="B72:B74"/>
    <mergeCell ref="C72:C74"/>
    <mergeCell ref="D72:D74"/>
    <mergeCell ref="E72:E74"/>
    <mergeCell ref="F72:F74"/>
    <mergeCell ref="G72:I72"/>
    <mergeCell ref="G73:G74"/>
    <mergeCell ref="H73:H74"/>
    <mergeCell ref="I73:I74"/>
    <mergeCell ref="J75:J82"/>
    <mergeCell ref="K75:K82"/>
    <mergeCell ref="M75:M82"/>
    <mergeCell ref="N75:N82"/>
    <mergeCell ref="O75:O82"/>
    <mergeCell ref="P75:P82"/>
    <mergeCell ref="B75:B82"/>
    <mergeCell ref="C75:C82"/>
    <mergeCell ref="D75:D82"/>
    <mergeCell ref="E75:E82"/>
    <mergeCell ref="F75:F82"/>
    <mergeCell ref="I75:I82"/>
    <mergeCell ref="J83:J90"/>
    <mergeCell ref="K83:K90"/>
    <mergeCell ref="M83:M90"/>
    <mergeCell ref="N83:N90"/>
    <mergeCell ref="O83:O90"/>
    <mergeCell ref="P83:P90"/>
    <mergeCell ref="B83:B90"/>
    <mergeCell ref="C83:C90"/>
    <mergeCell ref="D83:D90"/>
    <mergeCell ref="E83:E90"/>
    <mergeCell ref="F83:F90"/>
    <mergeCell ref="I83:I90"/>
    <mergeCell ref="J91:J98"/>
    <mergeCell ref="K91:K98"/>
    <mergeCell ref="M91:M98"/>
    <mergeCell ref="N91:N98"/>
    <mergeCell ref="O91:O98"/>
    <mergeCell ref="P91:P98"/>
    <mergeCell ref="B91:B98"/>
    <mergeCell ref="C91:C98"/>
    <mergeCell ref="D91:D98"/>
    <mergeCell ref="E91:E98"/>
    <mergeCell ref="F91:F98"/>
    <mergeCell ref="I91:I98"/>
    <mergeCell ref="J99:J101"/>
    <mergeCell ref="K99:K101"/>
    <mergeCell ref="M99:M101"/>
    <mergeCell ref="N99:N101"/>
    <mergeCell ref="O99:O101"/>
    <mergeCell ref="P99:P101"/>
    <mergeCell ref="B99:B101"/>
    <mergeCell ref="C99:C101"/>
    <mergeCell ref="D99:D101"/>
    <mergeCell ref="E99:E101"/>
    <mergeCell ref="F99:F101"/>
    <mergeCell ref="G99:I99"/>
    <mergeCell ref="G100:G101"/>
    <mergeCell ref="H100:H101"/>
    <mergeCell ref="I100:I101"/>
    <mergeCell ref="N102:N109"/>
    <mergeCell ref="O102:O109"/>
    <mergeCell ref="P102:P109"/>
    <mergeCell ref="B102:B109"/>
    <mergeCell ref="C102:C109"/>
    <mergeCell ref="D102:D109"/>
    <mergeCell ref="E102:E109"/>
    <mergeCell ref="F102:F109"/>
    <mergeCell ref="I102:I109"/>
    <mergeCell ref="B110:B117"/>
    <mergeCell ref="C110:C117"/>
    <mergeCell ref="D110:D117"/>
    <mergeCell ref="E110:E117"/>
    <mergeCell ref="F110:F117"/>
    <mergeCell ref="I110:I117"/>
    <mergeCell ref="J102:J109"/>
    <mergeCell ref="K102:K109"/>
    <mergeCell ref="M102:M109"/>
    <mergeCell ref="M126:M128"/>
    <mergeCell ref="N126:N128"/>
    <mergeCell ref="O126:O128"/>
    <mergeCell ref="J110:J117"/>
    <mergeCell ref="K110:K117"/>
    <mergeCell ref="M110:M117"/>
    <mergeCell ref="N110:N117"/>
    <mergeCell ref="O110:O117"/>
    <mergeCell ref="P110:P117"/>
    <mergeCell ref="G126:I126"/>
    <mergeCell ref="J126:J128"/>
    <mergeCell ref="K126:K128"/>
    <mergeCell ref="K118:K125"/>
    <mergeCell ref="M118:M125"/>
    <mergeCell ref="N118:N125"/>
    <mergeCell ref="O118:O125"/>
    <mergeCell ref="P118:P125"/>
    <mergeCell ref="B126:B128"/>
    <mergeCell ref="C126:C128"/>
    <mergeCell ref="D126:D128"/>
    <mergeCell ref="E126:E128"/>
    <mergeCell ref="F126:F128"/>
    <mergeCell ref="B118:B125"/>
    <mergeCell ref="C118:C125"/>
    <mergeCell ref="D118:D125"/>
    <mergeCell ref="E118:E125"/>
    <mergeCell ref="F118:F125"/>
    <mergeCell ref="J118:J125"/>
    <mergeCell ref="I118:I121"/>
    <mergeCell ref="P126:P128"/>
    <mergeCell ref="G127:G128"/>
    <mergeCell ref="H127:H128"/>
    <mergeCell ref="I127:I128"/>
    <mergeCell ref="P129:P136"/>
    <mergeCell ref="B137:B144"/>
    <mergeCell ref="C137:C144"/>
    <mergeCell ref="D137:D144"/>
    <mergeCell ref="E137:E144"/>
    <mergeCell ref="F137:F144"/>
    <mergeCell ref="I137:I144"/>
    <mergeCell ref="J137:J144"/>
    <mergeCell ref="K137:K144"/>
    <mergeCell ref="M137:M144"/>
    <mergeCell ref="I129:I136"/>
    <mergeCell ref="J129:J136"/>
    <mergeCell ref="K129:K136"/>
    <mergeCell ref="M129:M136"/>
    <mergeCell ref="N129:N136"/>
    <mergeCell ref="O129:O136"/>
    <mergeCell ref="B129:B136"/>
    <mergeCell ref="C129:C136"/>
    <mergeCell ref="D129:D136"/>
    <mergeCell ref="E129:E136"/>
    <mergeCell ref="F129:F136"/>
    <mergeCell ref="H129:H136"/>
    <mergeCell ref="O145:O152"/>
    <mergeCell ref="P145:P152"/>
    <mergeCell ref="N137:N144"/>
    <mergeCell ref="O137:O144"/>
    <mergeCell ref="P137:P144"/>
    <mergeCell ref="P153:P160"/>
    <mergeCell ref="B145:B152"/>
    <mergeCell ref="C145:C152"/>
    <mergeCell ref="D145:D152"/>
    <mergeCell ref="E145:E152"/>
    <mergeCell ref="F145:F152"/>
    <mergeCell ref="H145:H152"/>
    <mergeCell ref="I145:I152"/>
    <mergeCell ref="J145:J152"/>
    <mergeCell ref="O153:O160"/>
    <mergeCell ref="B153:B160"/>
    <mergeCell ref="C153:C160"/>
    <mergeCell ref="D153:D160"/>
    <mergeCell ref="E161:E168"/>
    <mergeCell ref="F161:F168"/>
    <mergeCell ref="I161:I168"/>
    <mergeCell ref="J161:J168"/>
    <mergeCell ref="K161:K168"/>
    <mergeCell ref="M161:M168"/>
    <mergeCell ref="K145:K152"/>
    <mergeCell ref="M145:M152"/>
    <mergeCell ref="N145:N152"/>
    <mergeCell ref="I153:I160"/>
    <mergeCell ref="J153:J160"/>
    <mergeCell ref="K153:K160"/>
    <mergeCell ref="M153:M160"/>
    <mergeCell ref="N153:N160"/>
    <mergeCell ref="E153:E160"/>
    <mergeCell ref="F153:F160"/>
    <mergeCell ref="H153:H160"/>
    <mergeCell ref="O169:O176"/>
    <mergeCell ref="P169:P176"/>
    <mergeCell ref="B177:B184"/>
    <mergeCell ref="C177:C184"/>
    <mergeCell ref="D177:D184"/>
    <mergeCell ref="E177:E184"/>
    <mergeCell ref="F177:F184"/>
    <mergeCell ref="N161:N168"/>
    <mergeCell ref="O161:O168"/>
    <mergeCell ref="P161:P168"/>
    <mergeCell ref="B169:B176"/>
    <mergeCell ref="C169:C176"/>
    <mergeCell ref="D169:D176"/>
    <mergeCell ref="E169:E176"/>
    <mergeCell ref="F169:F176"/>
    <mergeCell ref="I169:I176"/>
    <mergeCell ref="J169:J176"/>
    <mergeCell ref="H161:H166"/>
    <mergeCell ref="K169:K176"/>
    <mergeCell ref="M169:M176"/>
    <mergeCell ref="N169:N176"/>
    <mergeCell ref="B161:B168"/>
    <mergeCell ref="C161:C168"/>
    <mergeCell ref="D161:D168"/>
    <mergeCell ref="G186:G187"/>
    <mergeCell ref="H186:H187"/>
    <mergeCell ref="I186:I187"/>
    <mergeCell ref="P177:P184"/>
    <mergeCell ref="B185:B187"/>
    <mergeCell ref="C185:C187"/>
    <mergeCell ref="D185:D187"/>
    <mergeCell ref="E185:E187"/>
    <mergeCell ref="F185:F187"/>
    <mergeCell ref="G185:I185"/>
    <mergeCell ref="J185:J187"/>
    <mergeCell ref="K185:K187"/>
    <mergeCell ref="M185:M187"/>
    <mergeCell ref="I177:I183"/>
    <mergeCell ref="J177:J184"/>
    <mergeCell ref="K177:K184"/>
    <mergeCell ref="M177:M184"/>
    <mergeCell ref="N177:N184"/>
    <mergeCell ref="O177:O184"/>
    <mergeCell ref="H177:H183"/>
    <mergeCell ref="N185:N187"/>
    <mergeCell ref="O185:O187"/>
    <mergeCell ref="J188:J195"/>
    <mergeCell ref="H188:H189"/>
    <mergeCell ref="I188:I191"/>
    <mergeCell ref="J196:J203"/>
    <mergeCell ref="K196:K203"/>
    <mergeCell ref="M196:M203"/>
    <mergeCell ref="N196:N203"/>
    <mergeCell ref="O196:O203"/>
    <mergeCell ref="P185:P187"/>
    <mergeCell ref="I196:I197"/>
    <mergeCell ref="B196:B203"/>
    <mergeCell ref="C196:C203"/>
    <mergeCell ref="D196:D203"/>
    <mergeCell ref="E196:E203"/>
    <mergeCell ref="F196:F203"/>
    <mergeCell ref="B188:B195"/>
    <mergeCell ref="C188:C195"/>
    <mergeCell ref="D188:D195"/>
    <mergeCell ref="E188:E195"/>
    <mergeCell ref="F188:F195"/>
    <mergeCell ref="M212:M219"/>
    <mergeCell ref="N212:N219"/>
    <mergeCell ref="O212:O219"/>
    <mergeCell ref="P196:P203"/>
    <mergeCell ref="K188:K195"/>
    <mergeCell ref="M188:M195"/>
    <mergeCell ref="N188:N195"/>
    <mergeCell ref="O188:O195"/>
    <mergeCell ref="P188:P195"/>
    <mergeCell ref="P212:P219"/>
    <mergeCell ref="M204:M211"/>
    <mergeCell ref="N204:N211"/>
    <mergeCell ref="O204:O211"/>
    <mergeCell ref="P204:P211"/>
    <mergeCell ref="F212:F219"/>
    <mergeCell ref="B204:B211"/>
    <mergeCell ref="C204:C211"/>
    <mergeCell ref="D204:D211"/>
    <mergeCell ref="E204:E211"/>
    <mergeCell ref="F204:F211"/>
    <mergeCell ref="J204:J211"/>
    <mergeCell ref="J212:J219"/>
    <mergeCell ref="K212:K219"/>
    <mergeCell ref="I204:I206"/>
    <mergeCell ref="I212:I213"/>
    <mergeCell ref="K204:K211"/>
    <mergeCell ref="B212:B219"/>
    <mergeCell ref="C212:C219"/>
    <mergeCell ref="D212:D219"/>
    <mergeCell ref="E212:E219"/>
    <mergeCell ref="K220:K227"/>
    <mergeCell ref="M220:M227"/>
    <mergeCell ref="N220:N227"/>
    <mergeCell ref="O220:O227"/>
    <mergeCell ref="P220:P227"/>
    <mergeCell ref="B220:B227"/>
    <mergeCell ref="C220:C227"/>
    <mergeCell ref="D220:D227"/>
    <mergeCell ref="E220:E227"/>
    <mergeCell ref="F220:F227"/>
    <mergeCell ref="J220:J227"/>
  </mergeCells>
  <dataValidations count="1">
    <dataValidation type="list" allowBlank="1" showInputMessage="1" showErrorMessage="1" sqref="F177:F184 J75:J98 J102:J125 F75:F98 J177 F102:F125 J228 F40:F71 F228:F235 F129:F145 J169 F188:F196 F204 F212:F220 J129 J137 J145 J153 J161 J188 J196 J204 J212 J220 F24:F32 J24:J32 F169 J40:J56 J64:J71 F153 F161" xr:uid="{00000000-0002-0000-0200-000000000000}">
      <formula1>"1,2,3"</formula1>
    </dataValidation>
  </dataValidations>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tabColor rgb="FF83A343"/>
  </sheetPr>
  <dimension ref="B5:P160"/>
  <sheetViews>
    <sheetView showGridLines="0" topLeftCell="E16" zoomScale="78" zoomScaleNormal="78" workbookViewId="0">
      <selection activeCell="I24" sqref="I24:I31"/>
    </sheetView>
  </sheetViews>
  <sheetFormatPr baseColWidth="10" defaultColWidth="3.140625" defaultRowHeight="22.5" customHeight="1" x14ac:dyDescent="0.3"/>
  <cols>
    <col min="1" max="1" width="2.5703125" style="13" customWidth="1"/>
    <col min="2" max="2" width="5.5703125" style="13" customWidth="1"/>
    <col min="3" max="3" width="42.5703125" style="13" customWidth="1"/>
    <col min="4" max="4" width="27.5703125" style="13" customWidth="1"/>
    <col min="5" max="5" width="61.85546875" style="13" customWidth="1"/>
    <col min="6" max="6" width="7.42578125" style="13" customWidth="1"/>
    <col min="7" max="7" width="3.5703125" style="13" bestFit="1" customWidth="1"/>
    <col min="8" max="8" width="65.5703125" style="13" customWidth="1"/>
    <col min="9" max="9" width="75.5703125" style="13" customWidth="1"/>
    <col min="10" max="10" width="7.42578125" style="13" customWidth="1"/>
    <col min="11" max="11" width="16.140625" style="13" customWidth="1"/>
    <col min="12" max="12" width="35.5703125" style="77" customWidth="1"/>
    <col min="13" max="13" width="7.5703125" style="77" customWidth="1"/>
    <col min="14" max="14" width="6.28515625" style="78" customWidth="1"/>
    <col min="15" max="15" width="6.28515625" style="103" customWidth="1"/>
    <col min="16" max="16" width="3.140625" style="104" customWidth="1"/>
    <col min="17" max="16364" width="3.140625" style="13" customWidth="1"/>
    <col min="16365" max="16384" width="3.140625" style="13"/>
  </cols>
  <sheetData>
    <row r="5" spans="2:16" ht="9.9499999999999993" customHeight="1" x14ac:dyDescent="0.3"/>
    <row r="6" spans="2:16" ht="31.5" customHeight="1" x14ac:dyDescent="0.3"/>
    <row r="7" spans="2:16" ht="30.75" customHeight="1" x14ac:dyDescent="0.3">
      <c r="E7" s="17"/>
      <c r="F7" s="17"/>
    </row>
    <row r="8" spans="2:16" ht="20.25" customHeight="1" x14ac:dyDescent="0.3"/>
    <row r="9" spans="2:16" ht="9.9499999999999993" customHeight="1" x14ac:dyDescent="0.3"/>
    <row r="10" spans="2:16" ht="19.7" customHeight="1" x14ac:dyDescent="0.3">
      <c r="C10" s="535" t="s">
        <v>155</v>
      </c>
      <c r="D10" s="535"/>
      <c r="E10" s="535"/>
      <c r="F10" s="535"/>
      <c r="G10" s="535"/>
      <c r="H10" s="535"/>
      <c r="I10" s="535"/>
      <c r="J10" s="535"/>
      <c r="K10" s="535"/>
    </row>
    <row r="11" spans="2:16" ht="71.25" customHeight="1" x14ac:dyDescent="0.3">
      <c r="C11" s="505" t="s">
        <v>156</v>
      </c>
      <c r="D11" s="505"/>
      <c r="E11" s="505"/>
      <c r="F11" s="505"/>
      <c r="G11" s="505"/>
      <c r="H11" s="505"/>
      <c r="I11" s="505"/>
      <c r="J11" s="505"/>
      <c r="K11" s="505"/>
    </row>
    <row r="12" spans="2:16" ht="9.75" customHeight="1" x14ac:dyDescent="0.3">
      <c r="C12" s="14"/>
      <c r="D12" s="14"/>
      <c r="F12" s="15"/>
    </row>
    <row r="13" spans="2:16" ht="36.75" customHeight="1" x14ac:dyDescent="0.3">
      <c r="B13" s="519" t="s">
        <v>111</v>
      </c>
      <c r="C13" s="526" t="s">
        <v>157</v>
      </c>
      <c r="D13" s="540" t="s">
        <v>8</v>
      </c>
      <c r="E13" s="540" t="s">
        <v>158</v>
      </c>
      <c r="F13" s="527" t="s">
        <v>159</v>
      </c>
      <c r="G13" s="538" t="s">
        <v>114</v>
      </c>
      <c r="H13" s="539"/>
      <c r="I13" s="539"/>
      <c r="J13" s="527" t="s">
        <v>160</v>
      </c>
      <c r="K13" s="527" t="s">
        <v>126</v>
      </c>
      <c r="L13" s="578"/>
      <c r="M13" s="578"/>
      <c r="N13" s="515"/>
      <c r="O13" s="579"/>
      <c r="P13" s="580"/>
    </row>
    <row r="14" spans="2:16" ht="29.25" customHeight="1" x14ac:dyDescent="0.3">
      <c r="B14" s="520"/>
      <c r="C14" s="520"/>
      <c r="D14" s="544"/>
      <c r="E14" s="544"/>
      <c r="F14" s="527"/>
      <c r="G14" s="575" t="s">
        <v>13</v>
      </c>
      <c r="H14" s="540" t="s">
        <v>15</v>
      </c>
      <c r="I14" s="540" t="s">
        <v>17</v>
      </c>
      <c r="J14" s="527"/>
      <c r="K14" s="527"/>
      <c r="L14" s="578"/>
      <c r="M14" s="578"/>
      <c r="N14" s="515"/>
      <c r="O14" s="579"/>
      <c r="P14" s="580"/>
    </row>
    <row r="15" spans="2:16" ht="99.75" customHeight="1" thickBot="1" x14ac:dyDescent="0.35">
      <c r="B15" s="521"/>
      <c r="C15" s="521"/>
      <c r="D15" s="545"/>
      <c r="E15" s="545"/>
      <c r="F15" s="528"/>
      <c r="G15" s="576"/>
      <c r="H15" s="541"/>
      <c r="I15" s="541"/>
      <c r="J15" s="528"/>
      <c r="K15" s="528"/>
      <c r="L15" s="578"/>
      <c r="M15" s="578"/>
      <c r="N15" s="515"/>
      <c r="O15" s="579"/>
      <c r="P15" s="580"/>
    </row>
    <row r="16" spans="2:16" ht="63.75" customHeight="1" x14ac:dyDescent="0.3">
      <c r="B16" s="311" t="str">
        <f>+LEFT(C16,3)</f>
        <v>6.1</v>
      </c>
      <c r="C16" s="529" t="s">
        <v>161</v>
      </c>
      <c r="D16" s="340" t="s">
        <v>162</v>
      </c>
      <c r="E16" s="337" t="s">
        <v>587</v>
      </c>
      <c r="F16" s="326">
        <v>3</v>
      </c>
      <c r="G16" s="108">
        <v>1</v>
      </c>
      <c r="H16" s="161" t="s">
        <v>495</v>
      </c>
      <c r="I16" s="320" t="s">
        <v>588</v>
      </c>
      <c r="J16" s="425">
        <v>3</v>
      </c>
      <c r="K16" s="413" t="str">
        <f t="shared" ref="K16" si="0">+IF(OR(ISBLANK(F16),ISBLANK(J16)),"",IF(OR(AND(F16=1,J16=1),AND(F16=1,J16=2),AND(F16=1,J16=3)),"Deficiencia de control mayor (diseño y ejecución)",IF(OR(AND(F16=2,J16=2),AND(F16=3,J16=1),AND(F16=3,J16=2),AND(F16=2,J16=1)),"Deficiencia de control (diseño o ejecución)",IF(AND(F16=2,J16=3),"Oportunidad de mejora","Mantenimiento del control"))))</f>
        <v>Mantenimiento del control</v>
      </c>
      <c r="L16" s="308">
        <f>+IF(K16="",75,IF(K16="Deficiencia de control mayor (diseño y ejecución)",80,IF(K16="Deficiencia de control (diseño o ejecución)",100,IF(K16="Oportunidad de mejora",120,140))))</f>
        <v>140</v>
      </c>
      <c r="M16" s="499">
        <v>1.7896000000000001</v>
      </c>
      <c r="N16" s="500">
        <f>+L16+M16</f>
        <v>141.78960000000001</v>
      </c>
      <c r="P16" s="581"/>
    </row>
    <row r="17" spans="2:16" ht="54.75" customHeight="1" thickBot="1" x14ac:dyDescent="0.35">
      <c r="B17" s="312"/>
      <c r="C17" s="530"/>
      <c r="D17" s="341"/>
      <c r="E17" s="542"/>
      <c r="F17" s="327"/>
      <c r="G17" s="106">
        <v>2</v>
      </c>
      <c r="H17" s="133" t="s">
        <v>496</v>
      </c>
      <c r="I17" s="321"/>
      <c r="J17" s="426"/>
      <c r="K17" s="414"/>
      <c r="L17" s="308"/>
      <c r="M17" s="499"/>
      <c r="N17" s="500"/>
      <c r="P17" s="581"/>
    </row>
    <row r="18" spans="2:16" ht="26.25" hidden="1" customHeight="1" thickBot="1" x14ac:dyDescent="0.35">
      <c r="B18" s="312"/>
      <c r="C18" s="530"/>
      <c r="D18" s="341"/>
      <c r="E18" s="542"/>
      <c r="F18" s="327"/>
      <c r="G18" s="106">
        <v>3</v>
      </c>
      <c r="H18" s="106"/>
      <c r="I18" s="321"/>
      <c r="J18" s="426"/>
      <c r="K18" s="414"/>
      <c r="L18" s="308"/>
      <c r="M18" s="499"/>
      <c r="N18" s="500"/>
      <c r="P18" s="581"/>
    </row>
    <row r="19" spans="2:16" ht="26.25" hidden="1" customHeight="1" thickBot="1" x14ac:dyDescent="0.35">
      <c r="B19" s="312"/>
      <c r="C19" s="530"/>
      <c r="D19" s="341"/>
      <c r="E19" s="542"/>
      <c r="F19" s="327"/>
      <c r="G19" s="106">
        <v>4</v>
      </c>
      <c r="H19" s="106"/>
      <c r="I19" s="321"/>
      <c r="J19" s="426"/>
      <c r="K19" s="414"/>
      <c r="L19" s="308"/>
      <c r="M19" s="499"/>
      <c r="N19" s="500"/>
      <c r="P19" s="581"/>
    </row>
    <row r="20" spans="2:16" ht="26.25" hidden="1" customHeight="1" thickBot="1" x14ac:dyDescent="0.35">
      <c r="B20" s="312"/>
      <c r="C20" s="530"/>
      <c r="D20" s="341"/>
      <c r="E20" s="542"/>
      <c r="F20" s="327"/>
      <c r="G20" s="106">
        <v>5</v>
      </c>
      <c r="H20" s="139"/>
      <c r="I20" s="321"/>
      <c r="J20" s="426"/>
      <c r="K20" s="414"/>
      <c r="L20" s="308"/>
      <c r="M20" s="499"/>
      <c r="N20" s="500"/>
      <c r="P20" s="581"/>
    </row>
    <row r="21" spans="2:16" ht="24" hidden="1" customHeight="1" thickBot="1" x14ac:dyDescent="0.35">
      <c r="B21" s="312"/>
      <c r="C21" s="530"/>
      <c r="D21" s="341"/>
      <c r="E21" s="542"/>
      <c r="F21" s="327"/>
      <c r="G21" s="106">
        <v>6</v>
      </c>
      <c r="H21" s="106"/>
      <c r="I21" s="321"/>
      <c r="J21" s="426"/>
      <c r="K21" s="414"/>
      <c r="L21" s="308"/>
      <c r="M21" s="499"/>
      <c r="N21" s="500"/>
      <c r="P21" s="581"/>
    </row>
    <row r="22" spans="2:16" ht="26.25" hidden="1" customHeight="1" thickBot="1" x14ac:dyDescent="0.35">
      <c r="B22" s="312"/>
      <c r="C22" s="530"/>
      <c r="D22" s="341"/>
      <c r="E22" s="542"/>
      <c r="F22" s="327"/>
      <c r="G22" s="106">
        <v>7</v>
      </c>
      <c r="H22" s="106"/>
      <c r="I22" s="321"/>
      <c r="J22" s="426"/>
      <c r="K22" s="414"/>
      <c r="L22" s="308"/>
      <c r="M22" s="499"/>
      <c r="N22" s="500"/>
      <c r="P22" s="581"/>
    </row>
    <row r="23" spans="2:16" ht="0.75" hidden="1" customHeight="1" thickBot="1" x14ac:dyDescent="0.35">
      <c r="B23" s="313"/>
      <c r="C23" s="531"/>
      <c r="D23" s="342"/>
      <c r="E23" s="543"/>
      <c r="F23" s="328"/>
      <c r="G23" s="107">
        <v>8</v>
      </c>
      <c r="H23" s="107"/>
      <c r="I23" s="322"/>
      <c r="J23" s="427"/>
      <c r="K23" s="415"/>
      <c r="L23" s="308"/>
      <c r="M23" s="499"/>
      <c r="N23" s="500"/>
      <c r="P23" s="581"/>
    </row>
    <row r="24" spans="2:16" ht="76.5" customHeight="1" x14ac:dyDescent="0.3">
      <c r="B24" s="516" t="str">
        <f>+LEFT(C24,3)</f>
        <v>6.2</v>
      </c>
      <c r="C24" s="561" t="s">
        <v>163</v>
      </c>
      <c r="D24" s="340" t="s">
        <v>164</v>
      </c>
      <c r="E24" s="337" t="s">
        <v>589</v>
      </c>
      <c r="F24" s="326">
        <v>3</v>
      </c>
      <c r="G24" s="108">
        <v>1</v>
      </c>
      <c r="H24" s="161" t="s">
        <v>590</v>
      </c>
      <c r="I24" s="546" t="s">
        <v>742</v>
      </c>
      <c r="J24" s="326">
        <v>3</v>
      </c>
      <c r="K24" s="413" t="str">
        <f t="shared" ref="K24:K32" si="1">+IF(OR(ISBLANK(F24),ISBLANK(J24)),"",IF(OR(AND(F24=1,J24=1),AND(F24=1,J24=2),AND(F24=1,J24=3)),"Deficiencia de control mayor (diseño y ejecución)",IF(OR(AND(F24=2,J24=2),AND(F24=3,J24=1),AND(F24=3,J24=2),AND(F24=2,J24=1)),"Deficiencia de control (diseño o ejecución)",IF(AND(F24=2,J24=3),"Oportunidad de mejora","Mantenimiento del control"))))</f>
        <v>Mantenimiento del control</v>
      </c>
      <c r="L24" s="308">
        <f t="shared" ref="L24" si="2">+IF(K24="",75,IF(K24="Deficiencia de control mayor (diseño y ejecución)",80,IF(K24="Deficiencia de control (diseño o ejecución)",100,IF(K24="Oportunidad de mejora",120,140))))</f>
        <v>140</v>
      </c>
      <c r="M24" s="499">
        <v>1.8895999999999999</v>
      </c>
      <c r="N24" s="500">
        <f t="shared" ref="N24" si="3">+L24+M24</f>
        <v>141.8896</v>
      </c>
      <c r="O24" s="496"/>
      <c r="P24" s="581"/>
    </row>
    <row r="25" spans="2:16" ht="93.75" customHeight="1" x14ac:dyDescent="0.3">
      <c r="B25" s="517"/>
      <c r="C25" s="562"/>
      <c r="D25" s="341"/>
      <c r="E25" s="338"/>
      <c r="F25" s="327"/>
      <c r="G25" s="106">
        <v>2</v>
      </c>
      <c r="H25" s="133" t="s">
        <v>497</v>
      </c>
      <c r="I25" s="547"/>
      <c r="J25" s="327"/>
      <c r="K25" s="414"/>
      <c r="L25" s="308"/>
      <c r="M25" s="499"/>
      <c r="N25" s="500"/>
      <c r="O25" s="496"/>
      <c r="P25" s="581"/>
    </row>
    <row r="26" spans="2:16" ht="72" customHeight="1" thickBot="1" x14ac:dyDescent="0.35">
      <c r="B26" s="517"/>
      <c r="C26" s="562"/>
      <c r="D26" s="341"/>
      <c r="E26" s="338"/>
      <c r="F26" s="327"/>
      <c r="G26" s="106">
        <v>3</v>
      </c>
      <c r="H26" s="133" t="s">
        <v>591</v>
      </c>
      <c r="I26" s="547"/>
      <c r="J26" s="327"/>
      <c r="K26" s="414"/>
      <c r="L26" s="308"/>
      <c r="M26" s="499"/>
      <c r="N26" s="500"/>
      <c r="O26" s="496"/>
      <c r="P26" s="581"/>
    </row>
    <row r="27" spans="2:16" ht="0.75" hidden="1" customHeight="1" thickBot="1" x14ac:dyDescent="0.35">
      <c r="B27" s="517"/>
      <c r="C27" s="562"/>
      <c r="D27" s="341"/>
      <c r="E27" s="338"/>
      <c r="F27" s="327"/>
      <c r="G27" s="106">
        <v>4</v>
      </c>
      <c r="H27" s="139"/>
      <c r="I27" s="547"/>
      <c r="J27" s="327"/>
      <c r="K27" s="414"/>
      <c r="L27" s="308"/>
      <c r="M27" s="499"/>
      <c r="N27" s="500"/>
      <c r="O27" s="496"/>
      <c r="P27" s="581"/>
    </row>
    <row r="28" spans="2:16" ht="22.5" hidden="1" customHeight="1" thickBot="1" x14ac:dyDescent="0.35">
      <c r="B28" s="517"/>
      <c r="C28" s="562"/>
      <c r="D28" s="341"/>
      <c r="E28" s="338"/>
      <c r="F28" s="327"/>
      <c r="G28" s="106">
        <v>5</v>
      </c>
      <c r="H28" s="106"/>
      <c r="I28" s="547"/>
      <c r="J28" s="327"/>
      <c r="K28" s="414"/>
      <c r="L28" s="308"/>
      <c r="M28" s="499"/>
      <c r="N28" s="500"/>
      <c r="O28" s="496"/>
      <c r="P28" s="581"/>
    </row>
    <row r="29" spans="2:16" ht="22.5" hidden="1" customHeight="1" thickBot="1" x14ac:dyDescent="0.35">
      <c r="B29" s="517"/>
      <c r="C29" s="562"/>
      <c r="D29" s="341"/>
      <c r="E29" s="338"/>
      <c r="F29" s="327"/>
      <c r="G29" s="106">
        <v>6</v>
      </c>
      <c r="H29" s="106"/>
      <c r="I29" s="547"/>
      <c r="J29" s="327"/>
      <c r="K29" s="414"/>
      <c r="L29" s="308"/>
      <c r="M29" s="499"/>
      <c r="N29" s="500"/>
      <c r="O29" s="496"/>
      <c r="P29" s="581"/>
    </row>
    <row r="30" spans="2:16" ht="22.5" hidden="1" customHeight="1" thickBot="1" x14ac:dyDescent="0.35">
      <c r="B30" s="517"/>
      <c r="C30" s="562"/>
      <c r="D30" s="341"/>
      <c r="E30" s="338"/>
      <c r="F30" s="327"/>
      <c r="G30" s="106">
        <v>7</v>
      </c>
      <c r="H30" s="106"/>
      <c r="I30" s="547"/>
      <c r="J30" s="327"/>
      <c r="K30" s="414"/>
      <c r="L30" s="308"/>
      <c r="M30" s="499"/>
      <c r="N30" s="500"/>
      <c r="O30" s="496"/>
      <c r="P30" s="581"/>
    </row>
    <row r="31" spans="2:16" ht="22.5" hidden="1" customHeight="1" thickBot="1" x14ac:dyDescent="0.35">
      <c r="B31" s="518"/>
      <c r="C31" s="563"/>
      <c r="D31" s="342"/>
      <c r="E31" s="339"/>
      <c r="F31" s="328"/>
      <c r="G31" s="107">
        <v>8</v>
      </c>
      <c r="H31" s="107"/>
      <c r="I31" s="548"/>
      <c r="J31" s="328"/>
      <c r="K31" s="415"/>
      <c r="L31" s="308"/>
      <c r="M31" s="499"/>
      <c r="N31" s="500"/>
      <c r="O31" s="496"/>
      <c r="P31" s="581"/>
    </row>
    <row r="32" spans="2:16" ht="78" customHeight="1" x14ac:dyDescent="0.3">
      <c r="B32" s="522" t="str">
        <f>+LEFT(C32,3)</f>
        <v>6.3</v>
      </c>
      <c r="C32" s="561" t="s">
        <v>165</v>
      </c>
      <c r="D32" s="340" t="s">
        <v>166</v>
      </c>
      <c r="E32" s="337" t="s">
        <v>594</v>
      </c>
      <c r="F32" s="326">
        <v>3</v>
      </c>
      <c r="G32" s="108">
        <v>1</v>
      </c>
      <c r="H32" s="161" t="s">
        <v>592</v>
      </c>
      <c r="I32" s="436" t="s">
        <v>595</v>
      </c>
      <c r="J32" s="326">
        <v>3</v>
      </c>
      <c r="K32" s="413" t="str">
        <f t="shared" si="1"/>
        <v>Mantenimiento del control</v>
      </c>
      <c r="L32" s="308">
        <f t="shared" ref="L32" si="4">+IF(K32="",75,IF(K32="Deficiencia de control mayor (diseño y ejecución)",80,IF(K32="Deficiencia de control (diseño o ejecución)",100,IF(K32="Oportunidad de mejora",120,140))))</f>
        <v>140</v>
      </c>
      <c r="M32" s="499">
        <v>1.9754</v>
      </c>
      <c r="N32" s="500">
        <f t="shared" ref="N32" si="5">+L32+M32</f>
        <v>141.97540000000001</v>
      </c>
      <c r="O32" s="496"/>
      <c r="P32" s="581"/>
    </row>
    <row r="33" spans="2:16" ht="86.25" customHeight="1" x14ac:dyDescent="0.3">
      <c r="B33" s="523"/>
      <c r="C33" s="562"/>
      <c r="D33" s="341"/>
      <c r="E33" s="338"/>
      <c r="F33" s="327"/>
      <c r="G33" s="106">
        <v>2</v>
      </c>
      <c r="H33" s="133" t="s">
        <v>593</v>
      </c>
      <c r="I33" s="437"/>
      <c r="J33" s="327"/>
      <c r="K33" s="414"/>
      <c r="L33" s="308"/>
      <c r="M33" s="499"/>
      <c r="N33" s="500"/>
      <c r="O33" s="496"/>
      <c r="P33" s="581"/>
    </row>
    <row r="34" spans="2:16" ht="2.25" hidden="1" customHeight="1" x14ac:dyDescent="0.3">
      <c r="B34" s="523"/>
      <c r="C34" s="562"/>
      <c r="D34" s="341"/>
      <c r="E34" s="338"/>
      <c r="F34" s="327"/>
      <c r="G34" s="106">
        <v>3</v>
      </c>
      <c r="H34" s="106"/>
      <c r="I34" s="437"/>
      <c r="J34" s="327"/>
      <c r="K34" s="414"/>
      <c r="L34" s="308"/>
      <c r="M34" s="499"/>
      <c r="N34" s="500"/>
      <c r="O34" s="496"/>
      <c r="P34" s="581"/>
    </row>
    <row r="35" spans="2:16" ht="22.5" hidden="1" customHeight="1" x14ac:dyDescent="0.3">
      <c r="B35" s="523"/>
      <c r="C35" s="562"/>
      <c r="D35" s="341"/>
      <c r="E35" s="338"/>
      <c r="F35" s="327"/>
      <c r="G35" s="106">
        <v>4</v>
      </c>
      <c r="H35" s="106"/>
      <c r="I35" s="437"/>
      <c r="J35" s="327"/>
      <c r="K35" s="414"/>
      <c r="L35" s="308"/>
      <c r="M35" s="499"/>
      <c r="N35" s="500"/>
      <c r="O35" s="496"/>
      <c r="P35" s="581"/>
    </row>
    <row r="36" spans="2:16" ht="2.25" hidden="1" customHeight="1" x14ac:dyDescent="0.3">
      <c r="B36" s="523"/>
      <c r="C36" s="562"/>
      <c r="D36" s="341"/>
      <c r="E36" s="338"/>
      <c r="F36" s="327"/>
      <c r="G36" s="106">
        <v>5</v>
      </c>
      <c r="H36" s="106"/>
      <c r="I36" s="437"/>
      <c r="J36" s="327"/>
      <c r="K36" s="414"/>
      <c r="L36" s="308"/>
      <c r="M36" s="499"/>
      <c r="N36" s="500"/>
      <c r="O36" s="496"/>
      <c r="P36" s="581"/>
    </row>
    <row r="37" spans="2:16" ht="2.25" customHeight="1" x14ac:dyDescent="0.3">
      <c r="B37" s="523"/>
      <c r="C37" s="562"/>
      <c r="D37" s="341"/>
      <c r="E37" s="338"/>
      <c r="F37" s="327"/>
      <c r="G37" s="106">
        <v>6</v>
      </c>
      <c r="H37" s="106"/>
      <c r="I37" s="437"/>
      <c r="J37" s="327"/>
      <c r="K37" s="414"/>
      <c r="L37" s="308"/>
      <c r="M37" s="499"/>
      <c r="N37" s="500"/>
      <c r="O37" s="496"/>
      <c r="P37" s="581"/>
    </row>
    <row r="38" spans="2:16" ht="22.5" hidden="1" customHeight="1" x14ac:dyDescent="0.3">
      <c r="B38" s="523"/>
      <c r="C38" s="562"/>
      <c r="D38" s="341"/>
      <c r="E38" s="338"/>
      <c r="F38" s="327"/>
      <c r="G38" s="106">
        <v>7</v>
      </c>
      <c r="H38" s="106"/>
      <c r="I38" s="437"/>
      <c r="J38" s="327"/>
      <c r="K38" s="414"/>
      <c r="L38" s="308"/>
      <c r="M38" s="499"/>
      <c r="N38" s="500"/>
      <c r="O38" s="496"/>
      <c r="P38" s="581"/>
    </row>
    <row r="39" spans="2:16" ht="22.5" hidden="1" customHeight="1" thickBot="1" x14ac:dyDescent="0.35">
      <c r="B39" s="524"/>
      <c r="C39" s="563"/>
      <c r="D39" s="342"/>
      <c r="E39" s="339"/>
      <c r="F39" s="328"/>
      <c r="G39" s="107">
        <v>8</v>
      </c>
      <c r="H39" s="107"/>
      <c r="I39" s="438"/>
      <c r="J39" s="328"/>
      <c r="K39" s="415"/>
      <c r="L39" s="308"/>
      <c r="M39" s="499"/>
      <c r="N39" s="500"/>
      <c r="O39" s="496"/>
      <c r="P39" s="581"/>
    </row>
    <row r="40" spans="2:16" ht="22.5" customHeight="1" x14ac:dyDescent="0.3">
      <c r="B40" s="526"/>
      <c r="C40" s="526" t="s">
        <v>167</v>
      </c>
      <c r="D40" s="540" t="s">
        <v>8</v>
      </c>
      <c r="E40" s="555" t="s">
        <v>158</v>
      </c>
      <c r="F40" s="553" t="s">
        <v>159</v>
      </c>
      <c r="G40" s="559" t="s">
        <v>114</v>
      </c>
      <c r="H40" s="560"/>
      <c r="I40" s="560"/>
      <c r="J40" s="553" t="s">
        <v>160</v>
      </c>
      <c r="K40" s="536" t="s">
        <v>126</v>
      </c>
      <c r="L40" s="577"/>
      <c r="M40" s="577"/>
      <c r="N40" s="514"/>
      <c r="O40" s="579"/>
      <c r="P40" s="580"/>
    </row>
    <row r="41" spans="2:16" ht="22.5" customHeight="1" x14ac:dyDescent="0.3">
      <c r="B41" s="520"/>
      <c r="C41" s="520"/>
      <c r="D41" s="544"/>
      <c r="E41" s="570"/>
      <c r="F41" s="553"/>
      <c r="G41" s="557" t="s">
        <v>13</v>
      </c>
      <c r="H41" s="555" t="s">
        <v>15</v>
      </c>
      <c r="I41" s="555" t="s">
        <v>17</v>
      </c>
      <c r="J41" s="553"/>
      <c r="K41" s="536"/>
      <c r="L41" s="577"/>
      <c r="M41" s="577"/>
      <c r="N41" s="514"/>
      <c r="O41" s="579"/>
      <c r="P41" s="580"/>
    </row>
    <row r="42" spans="2:16" ht="91.5" customHeight="1" thickBot="1" x14ac:dyDescent="0.35">
      <c r="B42" s="521"/>
      <c r="C42" s="521"/>
      <c r="D42" s="545"/>
      <c r="E42" s="571"/>
      <c r="F42" s="554"/>
      <c r="G42" s="558"/>
      <c r="H42" s="556"/>
      <c r="I42" s="556"/>
      <c r="J42" s="554"/>
      <c r="K42" s="537"/>
      <c r="L42" s="577"/>
      <c r="M42" s="577"/>
      <c r="N42" s="514"/>
      <c r="O42" s="579"/>
      <c r="P42" s="580"/>
    </row>
    <row r="43" spans="2:16" ht="47.25" customHeight="1" x14ac:dyDescent="0.3">
      <c r="B43" s="516" t="str">
        <f>+LEFT(C43,3)</f>
        <v>7.1</v>
      </c>
      <c r="C43" s="561" t="s">
        <v>168</v>
      </c>
      <c r="D43" s="567" t="s">
        <v>162</v>
      </c>
      <c r="E43" s="337" t="s">
        <v>596</v>
      </c>
      <c r="F43" s="326">
        <v>3</v>
      </c>
      <c r="G43" s="108">
        <v>1</v>
      </c>
      <c r="H43" s="161"/>
      <c r="I43" s="320" t="s">
        <v>597</v>
      </c>
      <c r="J43" s="326">
        <v>3</v>
      </c>
      <c r="K43" s="413" t="str">
        <f t="shared" ref="K43:K75" si="6">+IF(OR(ISBLANK(F43),ISBLANK(J43)),"",IF(OR(AND(F43=1,J43=1),AND(F43=1,J43=2),AND(F43=1,J43=3)),"Deficiencia de control mayor (diseño y ejecución)",IF(OR(AND(F43=2,J43=2),AND(F43=3,J43=1),AND(F43=3,J43=2),AND(F43=2,J43=1)),"Deficiencia de control (diseño o ejecución)",IF(AND(F43=2,J43=3),"Oportunidad de mejora","Mantenimiento del control"))))</f>
        <v>Mantenimiento del control</v>
      </c>
      <c r="L43" s="308">
        <f t="shared" ref="L43:L75" si="7">+IF(K43="",75,IF(K43="Deficiencia de control mayor (diseño y ejecución)",80,IF(K43="Deficiencia de control (diseño o ejecución)",100,IF(K43="Oportunidad de mejora",120,140))))</f>
        <v>140</v>
      </c>
      <c r="M43" s="499">
        <v>2.0895999999999999</v>
      </c>
      <c r="N43" s="500">
        <f>+L43+M43</f>
        <v>142.08959999999999</v>
      </c>
      <c r="O43" s="496"/>
      <c r="P43" s="581"/>
    </row>
    <row r="44" spans="2:16" ht="165.75" customHeight="1" thickBot="1" x14ac:dyDescent="0.35">
      <c r="B44" s="517"/>
      <c r="C44" s="562"/>
      <c r="D44" s="568"/>
      <c r="E44" s="434"/>
      <c r="F44" s="327"/>
      <c r="G44" s="106">
        <v>2</v>
      </c>
      <c r="H44" s="133" t="s">
        <v>498</v>
      </c>
      <c r="I44" s="321"/>
      <c r="J44" s="327"/>
      <c r="K44" s="414"/>
      <c r="L44" s="308"/>
      <c r="M44" s="499"/>
      <c r="N44" s="500"/>
      <c r="O44" s="496"/>
      <c r="P44" s="581"/>
    </row>
    <row r="45" spans="2:16" ht="62.25" hidden="1" customHeight="1" thickBot="1" x14ac:dyDescent="0.35">
      <c r="B45" s="517"/>
      <c r="C45" s="562"/>
      <c r="D45" s="568"/>
      <c r="E45" s="434"/>
      <c r="F45" s="327"/>
      <c r="G45" s="106">
        <v>3</v>
      </c>
      <c r="H45" s="133"/>
      <c r="I45" s="321"/>
      <c r="J45" s="327"/>
      <c r="K45" s="414"/>
      <c r="L45" s="308"/>
      <c r="M45" s="499"/>
      <c r="N45" s="500"/>
      <c r="O45" s="496"/>
      <c r="P45" s="581"/>
    </row>
    <row r="46" spans="2:16" ht="0.75" hidden="1" customHeight="1" thickBot="1" x14ac:dyDescent="0.35">
      <c r="B46" s="517"/>
      <c r="C46" s="562"/>
      <c r="D46" s="568"/>
      <c r="E46" s="434"/>
      <c r="F46" s="327"/>
      <c r="G46" s="106">
        <v>4</v>
      </c>
      <c r="H46" s="140"/>
      <c r="I46" s="321"/>
      <c r="J46" s="327"/>
      <c r="K46" s="414"/>
      <c r="L46" s="308"/>
      <c r="M46" s="499"/>
      <c r="N46" s="500"/>
      <c r="O46" s="496"/>
      <c r="P46" s="581"/>
    </row>
    <row r="47" spans="2:16" ht="22.5" hidden="1" customHeight="1" thickBot="1" x14ac:dyDescent="0.35">
      <c r="B47" s="517"/>
      <c r="C47" s="562"/>
      <c r="D47" s="568"/>
      <c r="E47" s="434"/>
      <c r="F47" s="327"/>
      <c r="G47" s="106">
        <v>5</v>
      </c>
      <c r="H47" s="106"/>
      <c r="I47" s="321"/>
      <c r="J47" s="327"/>
      <c r="K47" s="414"/>
      <c r="L47" s="308"/>
      <c r="M47" s="499"/>
      <c r="N47" s="500"/>
      <c r="O47" s="496"/>
      <c r="P47" s="581"/>
    </row>
    <row r="48" spans="2:16" ht="22.5" hidden="1" customHeight="1" thickBot="1" x14ac:dyDescent="0.35">
      <c r="B48" s="517"/>
      <c r="C48" s="562"/>
      <c r="D48" s="568"/>
      <c r="E48" s="434"/>
      <c r="F48" s="327"/>
      <c r="G48" s="106">
        <v>6</v>
      </c>
      <c r="H48" s="106"/>
      <c r="I48" s="321"/>
      <c r="J48" s="327"/>
      <c r="K48" s="414"/>
      <c r="L48" s="308"/>
      <c r="M48" s="499"/>
      <c r="N48" s="500"/>
      <c r="O48" s="496"/>
      <c r="P48" s="581"/>
    </row>
    <row r="49" spans="2:16" ht="134.25" hidden="1" customHeight="1" thickBot="1" x14ac:dyDescent="0.35">
      <c r="B49" s="517"/>
      <c r="C49" s="562"/>
      <c r="D49" s="568"/>
      <c r="E49" s="434"/>
      <c r="F49" s="327"/>
      <c r="G49" s="106">
        <v>7</v>
      </c>
      <c r="H49" s="106"/>
      <c r="I49" s="321"/>
      <c r="J49" s="327"/>
      <c r="K49" s="414"/>
      <c r="L49" s="308"/>
      <c r="M49" s="499"/>
      <c r="N49" s="500"/>
      <c r="O49" s="496"/>
      <c r="P49" s="581"/>
    </row>
    <row r="50" spans="2:16" ht="115.5" hidden="1" customHeight="1" thickBot="1" x14ac:dyDescent="0.35">
      <c r="B50" s="518"/>
      <c r="C50" s="563"/>
      <c r="D50" s="569"/>
      <c r="E50" s="435"/>
      <c r="F50" s="328"/>
      <c r="G50" s="107">
        <v>8</v>
      </c>
      <c r="H50" s="107"/>
      <c r="I50" s="322"/>
      <c r="J50" s="328"/>
      <c r="K50" s="415"/>
      <c r="L50" s="308"/>
      <c r="M50" s="499"/>
      <c r="N50" s="500"/>
      <c r="O50" s="496"/>
      <c r="P50" s="581"/>
    </row>
    <row r="51" spans="2:16" ht="69.75" customHeight="1" x14ac:dyDescent="0.3">
      <c r="B51" s="516" t="str">
        <f>+LEFT(C51,3)</f>
        <v>7.2</v>
      </c>
      <c r="C51" s="561" t="s">
        <v>169</v>
      </c>
      <c r="D51" s="340" t="s">
        <v>170</v>
      </c>
      <c r="E51" s="337" t="s">
        <v>598</v>
      </c>
      <c r="F51" s="326">
        <v>3</v>
      </c>
      <c r="G51" s="108">
        <v>1</v>
      </c>
      <c r="H51" s="161" t="s">
        <v>499</v>
      </c>
      <c r="I51" s="320" t="s">
        <v>599</v>
      </c>
      <c r="J51" s="326">
        <v>3</v>
      </c>
      <c r="K51" s="413" t="str">
        <f t="shared" si="6"/>
        <v>Mantenimiento del control</v>
      </c>
      <c r="L51" s="308">
        <f t="shared" si="7"/>
        <v>140</v>
      </c>
      <c r="M51" s="499">
        <v>2.1456</v>
      </c>
      <c r="N51" s="500">
        <f t="shared" ref="N51:N75" si="8">+L51+M51</f>
        <v>142.1456</v>
      </c>
      <c r="O51" s="496"/>
      <c r="P51" s="581"/>
    </row>
    <row r="52" spans="2:16" ht="86.25" customHeight="1" thickBot="1" x14ac:dyDescent="0.35">
      <c r="B52" s="517"/>
      <c r="C52" s="562"/>
      <c r="D52" s="341"/>
      <c r="E52" s="338"/>
      <c r="F52" s="327"/>
      <c r="G52" s="106">
        <v>2</v>
      </c>
      <c r="H52" s="133" t="s">
        <v>500</v>
      </c>
      <c r="I52" s="321"/>
      <c r="J52" s="327"/>
      <c r="K52" s="414"/>
      <c r="L52" s="308"/>
      <c r="M52" s="499"/>
      <c r="N52" s="500"/>
      <c r="O52" s="496"/>
      <c r="P52" s="581"/>
    </row>
    <row r="53" spans="2:16" ht="38.25" hidden="1" customHeight="1" thickBot="1" x14ac:dyDescent="0.35">
      <c r="B53" s="517"/>
      <c r="C53" s="562"/>
      <c r="D53" s="341"/>
      <c r="E53" s="338"/>
      <c r="F53" s="327"/>
      <c r="G53" s="106">
        <v>3</v>
      </c>
      <c r="H53" s="140"/>
      <c r="I53" s="321"/>
      <c r="J53" s="327"/>
      <c r="K53" s="414"/>
      <c r="L53" s="308"/>
      <c r="M53" s="499"/>
      <c r="N53" s="500"/>
      <c r="O53" s="496"/>
      <c r="P53" s="581"/>
    </row>
    <row r="54" spans="2:16" ht="7.5" hidden="1" customHeight="1" thickBot="1" x14ac:dyDescent="0.35">
      <c r="B54" s="517"/>
      <c r="C54" s="562"/>
      <c r="D54" s="341"/>
      <c r="E54" s="338"/>
      <c r="F54" s="327"/>
      <c r="G54" s="106">
        <v>4</v>
      </c>
      <c r="H54" s="106"/>
      <c r="I54" s="321"/>
      <c r="J54" s="327"/>
      <c r="K54" s="414"/>
      <c r="L54" s="308"/>
      <c r="M54" s="499"/>
      <c r="N54" s="500"/>
      <c r="O54" s="496"/>
      <c r="P54" s="581"/>
    </row>
    <row r="55" spans="2:16" ht="38.25" hidden="1" customHeight="1" thickBot="1" x14ac:dyDescent="0.35">
      <c r="B55" s="517"/>
      <c r="C55" s="562"/>
      <c r="D55" s="341"/>
      <c r="E55" s="338"/>
      <c r="F55" s="327"/>
      <c r="G55" s="106">
        <v>5</v>
      </c>
      <c r="H55" s="106"/>
      <c r="I55" s="321"/>
      <c r="J55" s="327"/>
      <c r="K55" s="414"/>
      <c r="L55" s="308"/>
      <c r="M55" s="499"/>
      <c r="N55" s="500"/>
      <c r="O55" s="496"/>
      <c r="P55" s="581"/>
    </row>
    <row r="56" spans="2:16" ht="38.25" hidden="1" customHeight="1" thickBot="1" x14ac:dyDescent="0.35">
      <c r="B56" s="517"/>
      <c r="C56" s="562"/>
      <c r="D56" s="341"/>
      <c r="E56" s="338"/>
      <c r="F56" s="327"/>
      <c r="G56" s="106">
        <v>6</v>
      </c>
      <c r="H56" s="106"/>
      <c r="I56" s="321"/>
      <c r="J56" s="327"/>
      <c r="K56" s="414"/>
      <c r="L56" s="308"/>
      <c r="M56" s="499"/>
      <c r="N56" s="500"/>
      <c r="O56" s="496"/>
      <c r="P56" s="581"/>
    </row>
    <row r="57" spans="2:16" ht="38.25" hidden="1" customHeight="1" thickBot="1" x14ac:dyDescent="0.35">
      <c r="B57" s="517"/>
      <c r="C57" s="562"/>
      <c r="D57" s="341"/>
      <c r="E57" s="338"/>
      <c r="F57" s="327"/>
      <c r="G57" s="106">
        <v>7</v>
      </c>
      <c r="H57" s="106"/>
      <c r="I57" s="321"/>
      <c r="J57" s="327"/>
      <c r="K57" s="414"/>
      <c r="L57" s="308"/>
      <c r="M57" s="499"/>
      <c r="N57" s="500"/>
      <c r="O57" s="496"/>
      <c r="P57" s="581"/>
    </row>
    <row r="58" spans="2:16" ht="38.25" hidden="1" customHeight="1" thickBot="1" x14ac:dyDescent="0.35">
      <c r="B58" s="518"/>
      <c r="C58" s="563"/>
      <c r="D58" s="342"/>
      <c r="E58" s="339"/>
      <c r="F58" s="328"/>
      <c r="G58" s="225">
        <v>8</v>
      </c>
      <c r="H58" s="225"/>
      <c r="I58" s="322"/>
      <c r="J58" s="328"/>
      <c r="K58" s="415"/>
      <c r="L58" s="308"/>
      <c r="M58" s="499"/>
      <c r="N58" s="500"/>
      <c r="O58" s="496"/>
      <c r="P58" s="581"/>
    </row>
    <row r="59" spans="2:16" s="251" customFormat="1" ht="107.25" customHeight="1" thickBot="1" x14ac:dyDescent="0.35">
      <c r="B59" s="516" t="str">
        <f>+LEFT(C59,3)</f>
        <v>7.3</v>
      </c>
      <c r="C59" s="561" t="s">
        <v>171</v>
      </c>
      <c r="D59" s="340" t="s">
        <v>170</v>
      </c>
      <c r="E59" s="337" t="s">
        <v>600</v>
      </c>
      <c r="F59" s="326">
        <v>3</v>
      </c>
      <c r="G59" s="249">
        <v>1</v>
      </c>
      <c r="H59" s="250" t="s">
        <v>601</v>
      </c>
      <c r="I59" s="320" t="s">
        <v>703</v>
      </c>
      <c r="J59" s="326">
        <v>3</v>
      </c>
      <c r="K59" s="413" t="str">
        <f t="shared" si="6"/>
        <v>Mantenimiento del control</v>
      </c>
      <c r="L59" s="308">
        <f t="shared" si="7"/>
        <v>140</v>
      </c>
      <c r="M59" s="499">
        <v>2.2364999999999999</v>
      </c>
      <c r="N59" s="500">
        <f t="shared" si="8"/>
        <v>142.23650000000001</v>
      </c>
      <c r="O59" s="496"/>
      <c r="P59" s="581"/>
    </row>
    <row r="60" spans="2:16" ht="27" hidden="1" customHeight="1" x14ac:dyDescent="0.3">
      <c r="B60" s="517"/>
      <c r="C60" s="562"/>
      <c r="D60" s="341"/>
      <c r="E60" s="338"/>
      <c r="F60" s="327"/>
      <c r="G60" s="105">
        <v>2</v>
      </c>
      <c r="H60" s="105"/>
      <c r="I60" s="321"/>
      <c r="J60" s="327"/>
      <c r="K60" s="414"/>
      <c r="L60" s="308"/>
      <c r="M60" s="499"/>
      <c r="N60" s="500"/>
      <c r="O60" s="496"/>
      <c r="P60" s="581"/>
    </row>
    <row r="61" spans="2:16" ht="24" hidden="1" customHeight="1" x14ac:dyDescent="0.3">
      <c r="B61" s="517"/>
      <c r="C61" s="562"/>
      <c r="D61" s="341"/>
      <c r="E61" s="338"/>
      <c r="F61" s="327"/>
      <c r="G61" s="106">
        <v>3</v>
      </c>
      <c r="H61" s="106"/>
      <c r="I61" s="321"/>
      <c r="J61" s="327"/>
      <c r="K61" s="414"/>
      <c r="L61" s="308"/>
      <c r="M61" s="499"/>
      <c r="N61" s="500"/>
      <c r="O61" s="496"/>
      <c r="P61" s="581"/>
    </row>
    <row r="62" spans="2:16" ht="27" hidden="1" customHeight="1" x14ac:dyDescent="0.3">
      <c r="B62" s="517"/>
      <c r="C62" s="562"/>
      <c r="D62" s="341"/>
      <c r="E62" s="338"/>
      <c r="F62" s="327"/>
      <c r="G62" s="106">
        <v>4</v>
      </c>
      <c r="H62" s="106"/>
      <c r="I62" s="321"/>
      <c r="J62" s="327"/>
      <c r="K62" s="414"/>
      <c r="L62" s="308"/>
      <c r="M62" s="499"/>
      <c r="N62" s="500"/>
      <c r="O62" s="496"/>
      <c r="P62" s="581"/>
    </row>
    <row r="63" spans="2:16" ht="27" hidden="1" customHeight="1" x14ac:dyDescent="0.3">
      <c r="B63" s="517"/>
      <c r="C63" s="562"/>
      <c r="D63" s="341"/>
      <c r="E63" s="338"/>
      <c r="F63" s="327"/>
      <c r="G63" s="106">
        <v>5</v>
      </c>
      <c r="H63" s="106"/>
      <c r="I63" s="321"/>
      <c r="J63" s="327"/>
      <c r="K63" s="414"/>
      <c r="L63" s="308"/>
      <c r="M63" s="499"/>
      <c r="N63" s="500"/>
      <c r="O63" s="496"/>
      <c r="P63" s="581"/>
    </row>
    <row r="64" spans="2:16" ht="27" hidden="1" customHeight="1" x14ac:dyDescent="0.3">
      <c r="B64" s="517"/>
      <c r="C64" s="562"/>
      <c r="D64" s="341"/>
      <c r="E64" s="338"/>
      <c r="F64" s="327"/>
      <c r="G64" s="106">
        <v>6</v>
      </c>
      <c r="H64" s="106"/>
      <c r="I64" s="321"/>
      <c r="J64" s="327"/>
      <c r="K64" s="414"/>
      <c r="L64" s="308"/>
      <c r="M64" s="499"/>
      <c r="N64" s="500"/>
      <c r="O64" s="496"/>
      <c r="P64" s="581"/>
    </row>
    <row r="65" spans="2:16" ht="27" hidden="1" customHeight="1" x14ac:dyDescent="0.3">
      <c r="B65" s="517"/>
      <c r="C65" s="562"/>
      <c r="D65" s="341"/>
      <c r="E65" s="338"/>
      <c r="F65" s="327"/>
      <c r="G65" s="106">
        <v>7</v>
      </c>
      <c r="H65" s="106"/>
      <c r="I65" s="321"/>
      <c r="J65" s="327"/>
      <c r="K65" s="414"/>
      <c r="L65" s="308"/>
      <c r="M65" s="499"/>
      <c r="N65" s="500"/>
      <c r="O65" s="496"/>
      <c r="P65" s="581"/>
    </row>
    <row r="66" spans="2:16" ht="18" customHeight="1" thickBot="1" x14ac:dyDescent="0.35">
      <c r="B66" s="525"/>
      <c r="C66" s="565"/>
      <c r="D66" s="564"/>
      <c r="E66" s="566"/>
      <c r="F66" s="328"/>
      <c r="G66" s="107">
        <v>8</v>
      </c>
      <c r="H66" s="107"/>
      <c r="I66" s="322"/>
      <c r="J66" s="328"/>
      <c r="K66" s="415"/>
      <c r="L66" s="308"/>
      <c r="M66" s="499"/>
      <c r="N66" s="500"/>
      <c r="O66" s="496"/>
      <c r="P66" s="581"/>
    </row>
    <row r="67" spans="2:16" ht="6.75" customHeight="1" x14ac:dyDescent="0.3">
      <c r="B67" s="517" t="str">
        <f>+LEFT(C67,3)</f>
        <v>7.4</v>
      </c>
      <c r="C67" s="572" t="s">
        <v>172</v>
      </c>
      <c r="D67" s="341" t="s">
        <v>173</v>
      </c>
      <c r="E67" s="343" t="s">
        <v>602</v>
      </c>
      <c r="F67" s="326">
        <v>3</v>
      </c>
      <c r="G67" s="108">
        <v>1</v>
      </c>
      <c r="H67" s="108"/>
      <c r="I67" s="454" t="s">
        <v>604</v>
      </c>
      <c r="J67" s="326">
        <v>3</v>
      </c>
      <c r="K67" s="413" t="str">
        <f t="shared" si="6"/>
        <v>Mantenimiento del control</v>
      </c>
      <c r="L67" s="308">
        <f t="shared" si="7"/>
        <v>140</v>
      </c>
      <c r="M67" s="499">
        <v>2.3896000000000002</v>
      </c>
      <c r="N67" s="500">
        <f t="shared" si="8"/>
        <v>142.3896</v>
      </c>
      <c r="O67" s="496"/>
      <c r="P67" s="581"/>
    </row>
    <row r="68" spans="2:16" ht="18" customHeight="1" x14ac:dyDescent="0.3">
      <c r="B68" s="517"/>
      <c r="C68" s="573"/>
      <c r="D68" s="341"/>
      <c r="E68" s="338"/>
      <c r="F68" s="327"/>
      <c r="G68" s="106">
        <v>2</v>
      </c>
      <c r="H68" s="106"/>
      <c r="I68" s="582"/>
      <c r="J68" s="327"/>
      <c r="K68" s="414"/>
      <c r="L68" s="308"/>
      <c r="M68" s="499"/>
      <c r="N68" s="500"/>
      <c r="O68" s="496"/>
      <c r="P68" s="581"/>
    </row>
    <row r="69" spans="2:16" ht="27" customHeight="1" x14ac:dyDescent="0.3">
      <c r="B69" s="517"/>
      <c r="C69" s="573"/>
      <c r="D69" s="341"/>
      <c r="E69" s="338"/>
      <c r="F69" s="327"/>
      <c r="G69" s="106">
        <v>3</v>
      </c>
      <c r="H69" s="106"/>
      <c r="I69" s="582"/>
      <c r="J69" s="327"/>
      <c r="K69" s="414"/>
      <c r="L69" s="308"/>
      <c r="M69" s="499"/>
      <c r="N69" s="500"/>
      <c r="O69" s="496"/>
      <c r="P69" s="581"/>
    </row>
    <row r="70" spans="2:16" ht="93.75" customHeight="1" x14ac:dyDescent="0.3">
      <c r="B70" s="517"/>
      <c r="C70" s="573"/>
      <c r="D70" s="341"/>
      <c r="E70" s="338"/>
      <c r="F70" s="327"/>
      <c r="G70" s="106">
        <v>4</v>
      </c>
      <c r="H70" s="133" t="s">
        <v>603</v>
      </c>
      <c r="I70" s="582"/>
      <c r="J70" s="327"/>
      <c r="K70" s="414"/>
      <c r="L70" s="308"/>
      <c r="M70" s="499"/>
      <c r="N70" s="500"/>
      <c r="O70" s="496"/>
      <c r="P70" s="581"/>
    </row>
    <row r="71" spans="2:16" ht="3.75" customHeight="1" thickBot="1" x14ac:dyDescent="0.35">
      <c r="B71" s="517"/>
      <c r="C71" s="573"/>
      <c r="D71" s="341"/>
      <c r="E71" s="338"/>
      <c r="F71" s="327"/>
      <c r="G71" s="106">
        <v>5</v>
      </c>
      <c r="H71" s="106"/>
      <c r="I71" s="582"/>
      <c r="J71" s="327"/>
      <c r="K71" s="414"/>
      <c r="L71" s="308"/>
      <c r="M71" s="499"/>
      <c r="N71" s="500"/>
      <c r="O71" s="496"/>
      <c r="P71" s="581"/>
    </row>
    <row r="72" spans="2:16" ht="27" hidden="1" customHeight="1" thickBot="1" x14ac:dyDescent="0.35">
      <c r="B72" s="517"/>
      <c r="C72" s="573"/>
      <c r="D72" s="341"/>
      <c r="E72" s="338"/>
      <c r="F72" s="327"/>
      <c r="G72" s="106">
        <v>6</v>
      </c>
      <c r="H72" s="106"/>
      <c r="I72" s="582"/>
      <c r="J72" s="327"/>
      <c r="K72" s="414"/>
      <c r="L72" s="308"/>
      <c r="M72" s="499"/>
      <c r="N72" s="500"/>
      <c r="O72" s="496"/>
      <c r="P72" s="581"/>
    </row>
    <row r="73" spans="2:16" ht="27" hidden="1" customHeight="1" thickBot="1" x14ac:dyDescent="0.35">
      <c r="B73" s="517"/>
      <c r="C73" s="573"/>
      <c r="D73" s="341"/>
      <c r="E73" s="338"/>
      <c r="F73" s="327"/>
      <c r="G73" s="106">
        <v>7</v>
      </c>
      <c r="H73" s="106"/>
      <c r="I73" s="582"/>
      <c r="J73" s="327"/>
      <c r="K73" s="414"/>
      <c r="L73" s="308"/>
      <c r="M73" s="499"/>
      <c r="N73" s="500"/>
      <c r="O73" s="496"/>
      <c r="P73" s="581"/>
    </row>
    <row r="74" spans="2:16" ht="27" hidden="1" customHeight="1" thickBot="1" x14ac:dyDescent="0.35">
      <c r="B74" s="518"/>
      <c r="C74" s="574"/>
      <c r="D74" s="342"/>
      <c r="E74" s="339"/>
      <c r="F74" s="328"/>
      <c r="G74" s="107">
        <v>8</v>
      </c>
      <c r="H74" s="107"/>
      <c r="I74" s="583"/>
      <c r="J74" s="328"/>
      <c r="K74" s="415"/>
      <c r="L74" s="308"/>
      <c r="M74" s="499"/>
      <c r="N74" s="500"/>
      <c r="O74" s="496"/>
      <c r="P74" s="581"/>
    </row>
    <row r="75" spans="2:16" ht="112.5" customHeight="1" x14ac:dyDescent="0.3">
      <c r="B75" s="516" t="str">
        <f>+LEFT(C75,3)</f>
        <v>7.5</v>
      </c>
      <c r="C75" s="561" t="s">
        <v>174</v>
      </c>
      <c r="D75" s="340" t="s">
        <v>175</v>
      </c>
      <c r="E75" s="337" t="s">
        <v>605</v>
      </c>
      <c r="F75" s="326">
        <v>3</v>
      </c>
      <c r="G75" s="108">
        <v>1</v>
      </c>
      <c r="H75" s="252" t="s">
        <v>606</v>
      </c>
      <c r="I75" s="320" t="s">
        <v>704</v>
      </c>
      <c r="J75" s="326">
        <v>3</v>
      </c>
      <c r="K75" s="413" t="str">
        <f t="shared" si="6"/>
        <v>Mantenimiento del control</v>
      </c>
      <c r="L75" s="308">
        <f t="shared" si="7"/>
        <v>140</v>
      </c>
      <c r="M75" s="499">
        <v>2.4563000000000001</v>
      </c>
      <c r="N75" s="500">
        <f t="shared" si="8"/>
        <v>142.4563</v>
      </c>
      <c r="O75" s="496"/>
      <c r="P75" s="581"/>
    </row>
    <row r="76" spans="2:16" ht="0.75" hidden="1" customHeight="1" x14ac:dyDescent="0.3">
      <c r="B76" s="517"/>
      <c r="C76" s="562"/>
      <c r="D76" s="341"/>
      <c r="E76" s="338"/>
      <c r="F76" s="327"/>
      <c r="G76" s="106">
        <v>2</v>
      </c>
      <c r="H76" s="106"/>
      <c r="I76" s="321"/>
      <c r="J76" s="327"/>
      <c r="K76" s="414"/>
      <c r="L76" s="308"/>
      <c r="M76" s="499"/>
      <c r="N76" s="500"/>
      <c r="O76" s="496"/>
      <c r="P76" s="581"/>
    </row>
    <row r="77" spans="2:16" ht="27.75" hidden="1" customHeight="1" x14ac:dyDescent="0.3">
      <c r="B77" s="517"/>
      <c r="C77" s="562"/>
      <c r="D77" s="341"/>
      <c r="E77" s="338"/>
      <c r="F77" s="327"/>
      <c r="G77" s="106">
        <v>3</v>
      </c>
      <c r="H77" s="179"/>
      <c r="I77" s="321"/>
      <c r="J77" s="327"/>
      <c r="K77" s="414"/>
      <c r="L77" s="308"/>
      <c r="M77" s="499"/>
      <c r="N77" s="500"/>
      <c r="O77" s="496"/>
      <c r="P77" s="581"/>
    </row>
    <row r="78" spans="2:16" ht="2.25" hidden="1" customHeight="1" x14ac:dyDescent="0.3">
      <c r="B78" s="517"/>
      <c r="C78" s="562"/>
      <c r="D78" s="341"/>
      <c r="E78" s="338"/>
      <c r="F78" s="327"/>
      <c r="G78" s="106">
        <v>4</v>
      </c>
      <c r="H78" s="130"/>
      <c r="I78" s="321"/>
      <c r="J78" s="327"/>
      <c r="K78" s="414"/>
      <c r="L78" s="308"/>
      <c r="M78" s="499"/>
      <c r="N78" s="500"/>
      <c r="O78" s="496"/>
      <c r="P78" s="581"/>
    </row>
    <row r="79" spans="2:16" ht="3" customHeight="1" x14ac:dyDescent="0.3">
      <c r="B79" s="517"/>
      <c r="C79" s="562"/>
      <c r="D79" s="341"/>
      <c r="E79" s="338"/>
      <c r="F79" s="327"/>
      <c r="G79" s="106">
        <v>5</v>
      </c>
      <c r="H79" s="106"/>
      <c r="I79" s="321"/>
      <c r="J79" s="327"/>
      <c r="K79" s="414"/>
      <c r="L79" s="308"/>
      <c r="M79" s="499"/>
      <c r="N79" s="500"/>
      <c r="O79" s="496"/>
      <c r="P79" s="581"/>
    </row>
    <row r="80" spans="2:16" ht="27.75" hidden="1" customHeight="1" x14ac:dyDescent="0.3">
      <c r="B80" s="517"/>
      <c r="C80" s="562"/>
      <c r="D80" s="341"/>
      <c r="E80" s="338"/>
      <c r="F80" s="327"/>
      <c r="G80" s="106">
        <v>6</v>
      </c>
      <c r="H80" s="106"/>
      <c r="I80" s="321"/>
      <c r="J80" s="327"/>
      <c r="K80" s="414"/>
      <c r="L80" s="308"/>
      <c r="M80" s="499"/>
      <c r="N80" s="500"/>
      <c r="O80" s="496"/>
      <c r="P80" s="581"/>
    </row>
    <row r="81" spans="2:16" ht="27.75" hidden="1" customHeight="1" x14ac:dyDescent="0.3">
      <c r="B81" s="517"/>
      <c r="C81" s="562"/>
      <c r="D81" s="341"/>
      <c r="E81" s="338"/>
      <c r="F81" s="327"/>
      <c r="G81" s="106">
        <v>7</v>
      </c>
      <c r="H81" s="106"/>
      <c r="I81" s="321"/>
      <c r="J81" s="327"/>
      <c r="K81" s="414"/>
      <c r="L81" s="308"/>
      <c r="M81" s="499"/>
      <c r="N81" s="500"/>
      <c r="O81" s="496"/>
      <c r="P81" s="581"/>
    </row>
    <row r="82" spans="2:16" ht="27.75" hidden="1" customHeight="1" thickBot="1" x14ac:dyDescent="0.35">
      <c r="B82" s="518"/>
      <c r="C82" s="563"/>
      <c r="D82" s="342"/>
      <c r="E82" s="339"/>
      <c r="F82" s="328"/>
      <c r="G82" s="107">
        <v>8</v>
      </c>
      <c r="H82" s="107"/>
      <c r="I82" s="322"/>
      <c r="J82" s="328"/>
      <c r="K82" s="415"/>
      <c r="L82" s="308"/>
      <c r="M82" s="499"/>
      <c r="N82" s="500"/>
      <c r="O82" s="496"/>
      <c r="P82" s="581"/>
    </row>
    <row r="83" spans="2:16" ht="22.5" customHeight="1" x14ac:dyDescent="0.3">
      <c r="B83" s="532"/>
      <c r="C83" s="532" t="s">
        <v>176</v>
      </c>
      <c r="D83" s="540" t="s">
        <v>8</v>
      </c>
      <c r="E83" s="555" t="s">
        <v>158</v>
      </c>
      <c r="F83" s="553" t="s">
        <v>159</v>
      </c>
      <c r="G83" s="559" t="s">
        <v>114</v>
      </c>
      <c r="H83" s="560"/>
      <c r="I83" s="560"/>
      <c r="J83" s="553" t="s">
        <v>160</v>
      </c>
      <c r="K83" s="536" t="s">
        <v>126</v>
      </c>
      <c r="L83" s="577"/>
      <c r="M83" s="577"/>
      <c r="N83" s="514"/>
      <c r="O83" s="579"/>
      <c r="P83" s="580"/>
    </row>
    <row r="84" spans="2:16" ht="22.5" customHeight="1" x14ac:dyDescent="0.3">
      <c r="B84" s="533"/>
      <c r="C84" s="533"/>
      <c r="D84" s="544"/>
      <c r="E84" s="570"/>
      <c r="F84" s="553"/>
      <c r="G84" s="557" t="s">
        <v>13</v>
      </c>
      <c r="H84" s="555" t="s">
        <v>15</v>
      </c>
      <c r="I84" s="555" t="s">
        <v>17</v>
      </c>
      <c r="J84" s="553"/>
      <c r="K84" s="536"/>
      <c r="L84" s="577"/>
      <c r="M84" s="577"/>
      <c r="N84" s="514"/>
      <c r="O84" s="579"/>
      <c r="P84" s="580"/>
    </row>
    <row r="85" spans="2:16" ht="95.25" customHeight="1" thickBot="1" x14ac:dyDescent="0.35">
      <c r="B85" s="534"/>
      <c r="C85" s="534"/>
      <c r="D85" s="545"/>
      <c r="E85" s="571"/>
      <c r="F85" s="554"/>
      <c r="G85" s="558"/>
      <c r="H85" s="556"/>
      <c r="I85" s="556"/>
      <c r="J85" s="554"/>
      <c r="K85" s="537"/>
      <c r="L85" s="577"/>
      <c r="M85" s="577"/>
      <c r="N85" s="514"/>
      <c r="O85" s="579"/>
      <c r="P85" s="580"/>
    </row>
    <row r="86" spans="2:16" ht="107.25" customHeight="1" x14ac:dyDescent="0.3">
      <c r="B86" s="516" t="str">
        <f>+LEFT(C86,3)</f>
        <v>8.1</v>
      </c>
      <c r="C86" s="561" t="s">
        <v>177</v>
      </c>
      <c r="D86" s="340" t="s">
        <v>162</v>
      </c>
      <c r="E86" s="337" t="s">
        <v>607</v>
      </c>
      <c r="F86" s="326">
        <v>3</v>
      </c>
      <c r="G86" s="108">
        <v>1</v>
      </c>
      <c r="H86" s="161" t="s">
        <v>608</v>
      </c>
      <c r="I86" s="320" t="s">
        <v>609</v>
      </c>
      <c r="J86" s="326">
        <v>3</v>
      </c>
      <c r="K86" s="413" t="str">
        <f t="shared" ref="K86:K110" si="9">+IF(OR(ISBLANK(F86),ISBLANK(J86)),"",IF(OR(AND(F86=1,J86=1),AND(F86=1,J86=2),AND(F86=1,J86=3)),"Deficiencia de control mayor (diseño y ejecución)",IF(OR(AND(F86=2,J86=2),AND(F86=3,J86=1),AND(F86=3,J86=2),AND(F86=2,J86=1)),"Deficiencia de control (diseño o ejecución)",IF(AND(F86=2,J86=3),"Oportunidad de mejora","Mantenimiento del control"))))</f>
        <v>Mantenimiento del control</v>
      </c>
      <c r="L86" s="308">
        <f t="shared" ref="L86:L110" si="10">+IF(K86="",75,IF(K86="Deficiencia de control mayor (diseño y ejecución)",80,IF(K86="Deficiencia de control (diseño o ejecución)",100,IF(K86="Oportunidad de mejora",120,140))))</f>
        <v>140</v>
      </c>
      <c r="M86" s="499">
        <v>2.5457999999999998</v>
      </c>
      <c r="N86" s="500">
        <f t="shared" ref="N86:N110" si="11">+L86+M86</f>
        <v>142.54579999999999</v>
      </c>
      <c r="O86" s="496"/>
      <c r="P86" s="581"/>
    </row>
    <row r="87" spans="2:16" ht="15" customHeight="1" x14ac:dyDescent="0.3">
      <c r="B87" s="517"/>
      <c r="C87" s="562"/>
      <c r="D87" s="341"/>
      <c r="E87" s="338"/>
      <c r="F87" s="327"/>
      <c r="G87" s="106">
        <v>2</v>
      </c>
      <c r="H87" s="139"/>
      <c r="I87" s="321"/>
      <c r="J87" s="327"/>
      <c r="K87" s="414"/>
      <c r="L87" s="308"/>
      <c r="M87" s="499"/>
      <c r="N87" s="500"/>
      <c r="O87" s="496"/>
      <c r="P87" s="581"/>
    </row>
    <row r="88" spans="2:16" ht="0.75" customHeight="1" thickBot="1" x14ac:dyDescent="0.35">
      <c r="B88" s="517"/>
      <c r="C88" s="562"/>
      <c r="D88" s="341"/>
      <c r="E88" s="338"/>
      <c r="F88" s="327"/>
      <c r="G88" s="106">
        <v>3</v>
      </c>
      <c r="H88" s="106"/>
      <c r="I88" s="321"/>
      <c r="J88" s="327"/>
      <c r="K88" s="414"/>
      <c r="L88" s="308"/>
      <c r="M88" s="499"/>
      <c r="N88" s="500"/>
      <c r="O88" s="496"/>
      <c r="P88" s="581"/>
    </row>
    <row r="89" spans="2:16" ht="28.5" hidden="1" customHeight="1" thickBot="1" x14ac:dyDescent="0.35">
      <c r="B89" s="517"/>
      <c r="C89" s="562"/>
      <c r="D89" s="341"/>
      <c r="E89" s="338"/>
      <c r="F89" s="327"/>
      <c r="G89" s="106">
        <v>4</v>
      </c>
      <c r="H89" s="106"/>
      <c r="I89" s="321"/>
      <c r="J89" s="327"/>
      <c r="K89" s="414"/>
      <c r="L89" s="308"/>
      <c r="M89" s="499"/>
      <c r="N89" s="500"/>
      <c r="O89" s="496"/>
      <c r="P89" s="581"/>
    </row>
    <row r="90" spans="2:16" ht="28.5" hidden="1" customHeight="1" thickBot="1" x14ac:dyDescent="0.35">
      <c r="B90" s="517"/>
      <c r="C90" s="562"/>
      <c r="D90" s="341"/>
      <c r="E90" s="338"/>
      <c r="F90" s="327"/>
      <c r="G90" s="106">
        <v>5</v>
      </c>
      <c r="H90" s="106"/>
      <c r="I90" s="321"/>
      <c r="J90" s="327"/>
      <c r="K90" s="414"/>
      <c r="L90" s="308"/>
      <c r="M90" s="499"/>
      <c r="N90" s="500"/>
      <c r="O90" s="496"/>
      <c r="P90" s="581"/>
    </row>
    <row r="91" spans="2:16" ht="28.5" hidden="1" customHeight="1" thickBot="1" x14ac:dyDescent="0.35">
      <c r="B91" s="517"/>
      <c r="C91" s="562"/>
      <c r="D91" s="341"/>
      <c r="E91" s="338"/>
      <c r="F91" s="327"/>
      <c r="G91" s="106">
        <v>6</v>
      </c>
      <c r="H91" s="106"/>
      <c r="I91" s="321"/>
      <c r="J91" s="327"/>
      <c r="K91" s="414"/>
      <c r="L91" s="308"/>
      <c r="M91" s="499"/>
      <c r="N91" s="500"/>
      <c r="O91" s="496"/>
      <c r="P91" s="581"/>
    </row>
    <row r="92" spans="2:16" ht="28.5" hidden="1" customHeight="1" thickBot="1" x14ac:dyDescent="0.35">
      <c r="B92" s="517"/>
      <c r="C92" s="562"/>
      <c r="D92" s="341"/>
      <c r="E92" s="338"/>
      <c r="F92" s="327"/>
      <c r="G92" s="106">
        <v>7</v>
      </c>
      <c r="H92" s="106"/>
      <c r="I92" s="321"/>
      <c r="J92" s="327"/>
      <c r="K92" s="414"/>
      <c r="L92" s="308"/>
      <c r="M92" s="499"/>
      <c r="N92" s="500"/>
      <c r="O92" s="496"/>
      <c r="P92" s="581"/>
    </row>
    <row r="93" spans="2:16" ht="28.5" hidden="1" customHeight="1" thickBot="1" x14ac:dyDescent="0.35">
      <c r="B93" s="518"/>
      <c r="C93" s="563"/>
      <c r="D93" s="342"/>
      <c r="E93" s="339"/>
      <c r="F93" s="328"/>
      <c r="G93" s="107">
        <v>8</v>
      </c>
      <c r="H93" s="107"/>
      <c r="I93" s="322"/>
      <c r="J93" s="328"/>
      <c r="K93" s="415"/>
      <c r="L93" s="308"/>
      <c r="M93" s="499"/>
      <c r="N93" s="500"/>
      <c r="O93" s="496"/>
      <c r="P93" s="581"/>
    </row>
    <row r="94" spans="2:16" ht="93" customHeight="1" x14ac:dyDescent="0.3">
      <c r="B94" s="516" t="str">
        <f>+LEFT(C94,3)</f>
        <v>8.2</v>
      </c>
      <c r="C94" s="561" t="s">
        <v>178</v>
      </c>
      <c r="D94" s="340" t="s">
        <v>179</v>
      </c>
      <c r="E94" s="337" t="s">
        <v>610</v>
      </c>
      <c r="F94" s="326">
        <v>3</v>
      </c>
      <c r="G94" s="108">
        <v>1</v>
      </c>
      <c r="H94" s="161" t="s">
        <v>501</v>
      </c>
      <c r="I94" s="584" t="s">
        <v>611</v>
      </c>
      <c r="J94" s="326">
        <v>3</v>
      </c>
      <c r="K94" s="413" t="str">
        <f t="shared" si="9"/>
        <v>Mantenimiento del control</v>
      </c>
      <c r="L94" s="308">
        <f t="shared" si="10"/>
        <v>140</v>
      </c>
      <c r="M94" s="499">
        <v>2.6320999999999999</v>
      </c>
      <c r="N94" s="500">
        <f t="shared" si="11"/>
        <v>142.63210000000001</v>
      </c>
      <c r="O94" s="496"/>
      <c r="P94" s="581"/>
    </row>
    <row r="95" spans="2:16" ht="0.75" customHeight="1" thickBot="1" x14ac:dyDescent="0.35">
      <c r="B95" s="517"/>
      <c r="C95" s="562"/>
      <c r="D95" s="341"/>
      <c r="E95" s="338"/>
      <c r="F95" s="327"/>
      <c r="G95" s="106">
        <v>2</v>
      </c>
      <c r="H95" s="106"/>
      <c r="I95" s="585"/>
      <c r="J95" s="327"/>
      <c r="K95" s="414"/>
      <c r="L95" s="308"/>
      <c r="M95" s="499"/>
      <c r="N95" s="500"/>
      <c r="O95" s="496"/>
      <c r="P95" s="581"/>
    </row>
    <row r="96" spans="2:16" ht="28.5" hidden="1" customHeight="1" thickBot="1" x14ac:dyDescent="0.35">
      <c r="B96" s="517"/>
      <c r="C96" s="562"/>
      <c r="D96" s="341"/>
      <c r="E96" s="338"/>
      <c r="F96" s="327"/>
      <c r="G96" s="106">
        <v>3</v>
      </c>
      <c r="H96" s="106"/>
      <c r="I96" s="585"/>
      <c r="J96" s="327"/>
      <c r="K96" s="414"/>
      <c r="L96" s="308"/>
      <c r="M96" s="499"/>
      <c r="N96" s="500"/>
      <c r="O96" s="496"/>
      <c r="P96" s="581"/>
    </row>
    <row r="97" spans="2:16" ht="28.5" hidden="1" customHeight="1" thickBot="1" x14ac:dyDescent="0.35">
      <c r="B97" s="517"/>
      <c r="C97" s="562"/>
      <c r="D97" s="341"/>
      <c r="E97" s="338"/>
      <c r="F97" s="327"/>
      <c r="G97" s="106">
        <v>4</v>
      </c>
      <c r="H97" s="106"/>
      <c r="I97" s="585"/>
      <c r="J97" s="327"/>
      <c r="K97" s="414"/>
      <c r="L97" s="308"/>
      <c r="M97" s="499"/>
      <c r="N97" s="500"/>
      <c r="O97" s="496"/>
      <c r="P97" s="581"/>
    </row>
    <row r="98" spans="2:16" ht="28.5" hidden="1" customHeight="1" thickBot="1" x14ac:dyDescent="0.35">
      <c r="B98" s="517"/>
      <c r="C98" s="562"/>
      <c r="D98" s="341"/>
      <c r="E98" s="338"/>
      <c r="F98" s="327"/>
      <c r="G98" s="106">
        <v>5</v>
      </c>
      <c r="H98" s="106"/>
      <c r="I98" s="585"/>
      <c r="J98" s="327"/>
      <c r="K98" s="414"/>
      <c r="L98" s="308"/>
      <c r="M98" s="499"/>
      <c r="N98" s="500"/>
      <c r="O98" s="496"/>
      <c r="P98" s="581"/>
    </row>
    <row r="99" spans="2:16" ht="28.5" hidden="1" customHeight="1" thickBot="1" x14ac:dyDescent="0.35">
      <c r="B99" s="517"/>
      <c r="C99" s="562"/>
      <c r="D99" s="341"/>
      <c r="E99" s="338"/>
      <c r="F99" s="327"/>
      <c r="G99" s="106">
        <v>6</v>
      </c>
      <c r="H99" s="106"/>
      <c r="I99" s="585"/>
      <c r="J99" s="327"/>
      <c r="K99" s="414"/>
      <c r="L99" s="308"/>
      <c r="M99" s="499"/>
      <c r="N99" s="500"/>
      <c r="O99" s="496"/>
      <c r="P99" s="581"/>
    </row>
    <row r="100" spans="2:16" ht="28.5" hidden="1" customHeight="1" thickBot="1" x14ac:dyDescent="0.35">
      <c r="B100" s="517"/>
      <c r="C100" s="562"/>
      <c r="D100" s="341"/>
      <c r="E100" s="338"/>
      <c r="F100" s="327"/>
      <c r="G100" s="106">
        <v>7</v>
      </c>
      <c r="H100" s="106"/>
      <c r="I100" s="585"/>
      <c r="J100" s="327"/>
      <c r="K100" s="414"/>
      <c r="L100" s="308"/>
      <c r="M100" s="499"/>
      <c r="N100" s="500"/>
      <c r="O100" s="496"/>
      <c r="P100" s="581"/>
    </row>
    <row r="101" spans="2:16" ht="28.5" hidden="1" customHeight="1" thickBot="1" x14ac:dyDescent="0.35">
      <c r="B101" s="518"/>
      <c r="C101" s="563"/>
      <c r="D101" s="342"/>
      <c r="E101" s="339"/>
      <c r="F101" s="328"/>
      <c r="G101" s="107">
        <v>8</v>
      </c>
      <c r="H101" s="107"/>
      <c r="I101" s="586"/>
      <c r="J101" s="328"/>
      <c r="K101" s="415"/>
      <c r="L101" s="308"/>
      <c r="M101" s="499"/>
      <c r="N101" s="500"/>
      <c r="O101" s="496"/>
      <c r="P101" s="581"/>
    </row>
    <row r="102" spans="2:16" ht="93" customHeight="1" x14ac:dyDescent="0.3">
      <c r="B102" s="516" t="str">
        <f>+LEFT(C102,3)</f>
        <v>8.3</v>
      </c>
      <c r="C102" s="561" t="s">
        <v>180</v>
      </c>
      <c r="D102" s="340" t="s">
        <v>181</v>
      </c>
      <c r="E102" s="337" t="s">
        <v>612</v>
      </c>
      <c r="F102" s="326">
        <v>3</v>
      </c>
      <c r="G102" s="108">
        <v>1</v>
      </c>
      <c r="H102" s="161" t="s">
        <v>613</v>
      </c>
      <c r="I102" s="320" t="s">
        <v>705</v>
      </c>
      <c r="J102" s="326">
        <v>3</v>
      </c>
      <c r="K102" s="413" t="str">
        <f t="shared" si="9"/>
        <v>Mantenimiento del control</v>
      </c>
      <c r="L102" s="308">
        <f t="shared" si="10"/>
        <v>140</v>
      </c>
      <c r="M102" s="499">
        <v>2.7456</v>
      </c>
      <c r="N102" s="500">
        <f t="shared" si="11"/>
        <v>142.7456</v>
      </c>
      <c r="O102" s="496"/>
      <c r="P102" s="581"/>
    </row>
    <row r="103" spans="2:16" ht="2.25" customHeight="1" thickBot="1" x14ac:dyDescent="0.35">
      <c r="B103" s="517"/>
      <c r="C103" s="562"/>
      <c r="D103" s="341"/>
      <c r="E103" s="338"/>
      <c r="F103" s="327"/>
      <c r="G103" s="106">
        <v>2</v>
      </c>
      <c r="H103" s="106"/>
      <c r="I103" s="321"/>
      <c r="J103" s="327"/>
      <c r="K103" s="414"/>
      <c r="L103" s="308"/>
      <c r="M103" s="499"/>
      <c r="N103" s="500"/>
      <c r="O103" s="496"/>
      <c r="P103" s="581"/>
    </row>
    <row r="104" spans="2:16" ht="28.5" hidden="1" customHeight="1" thickBot="1" x14ac:dyDescent="0.35">
      <c r="B104" s="517"/>
      <c r="C104" s="562"/>
      <c r="D104" s="341"/>
      <c r="E104" s="338"/>
      <c r="F104" s="327"/>
      <c r="G104" s="106">
        <v>3</v>
      </c>
      <c r="H104" s="106"/>
      <c r="I104" s="321"/>
      <c r="J104" s="327"/>
      <c r="K104" s="414"/>
      <c r="L104" s="308"/>
      <c r="M104" s="499"/>
      <c r="N104" s="500"/>
      <c r="O104" s="496"/>
      <c r="P104" s="581"/>
    </row>
    <row r="105" spans="2:16" ht="28.5" hidden="1" customHeight="1" thickBot="1" x14ac:dyDescent="0.35">
      <c r="B105" s="517"/>
      <c r="C105" s="562"/>
      <c r="D105" s="341"/>
      <c r="E105" s="338"/>
      <c r="F105" s="327"/>
      <c r="G105" s="106">
        <v>4</v>
      </c>
      <c r="H105" s="106"/>
      <c r="I105" s="321"/>
      <c r="J105" s="327"/>
      <c r="K105" s="414"/>
      <c r="L105" s="308"/>
      <c r="M105" s="499"/>
      <c r="N105" s="500"/>
      <c r="O105" s="496"/>
      <c r="P105" s="581"/>
    </row>
    <row r="106" spans="2:16" ht="28.5" hidden="1" customHeight="1" thickBot="1" x14ac:dyDescent="0.35">
      <c r="B106" s="517"/>
      <c r="C106" s="562"/>
      <c r="D106" s="341"/>
      <c r="E106" s="338"/>
      <c r="F106" s="327"/>
      <c r="G106" s="106">
        <v>5</v>
      </c>
      <c r="H106" s="106"/>
      <c r="I106" s="321"/>
      <c r="J106" s="327"/>
      <c r="K106" s="414"/>
      <c r="L106" s="308"/>
      <c r="M106" s="499"/>
      <c r="N106" s="500"/>
      <c r="O106" s="496"/>
      <c r="P106" s="581"/>
    </row>
    <row r="107" spans="2:16" ht="28.5" hidden="1" customHeight="1" thickBot="1" x14ac:dyDescent="0.35">
      <c r="B107" s="517"/>
      <c r="C107" s="562"/>
      <c r="D107" s="341"/>
      <c r="E107" s="338"/>
      <c r="F107" s="327"/>
      <c r="G107" s="106">
        <v>6</v>
      </c>
      <c r="H107" s="106"/>
      <c r="I107" s="321"/>
      <c r="J107" s="327"/>
      <c r="K107" s="414"/>
      <c r="L107" s="308"/>
      <c r="M107" s="499"/>
      <c r="N107" s="500"/>
      <c r="O107" s="496"/>
      <c r="P107" s="581"/>
    </row>
    <row r="108" spans="2:16" ht="28.5" hidden="1" customHeight="1" thickBot="1" x14ac:dyDescent="0.35">
      <c r="B108" s="517"/>
      <c r="C108" s="562"/>
      <c r="D108" s="341"/>
      <c r="E108" s="338"/>
      <c r="F108" s="327"/>
      <c r="G108" s="106">
        <v>7</v>
      </c>
      <c r="H108" s="106"/>
      <c r="I108" s="321"/>
      <c r="J108" s="327"/>
      <c r="K108" s="414"/>
      <c r="L108" s="308"/>
      <c r="M108" s="499"/>
      <c r="N108" s="500"/>
      <c r="O108" s="496"/>
      <c r="P108" s="581"/>
    </row>
    <row r="109" spans="2:16" ht="28.5" hidden="1" customHeight="1" thickBot="1" x14ac:dyDescent="0.35">
      <c r="B109" s="518"/>
      <c r="C109" s="563"/>
      <c r="D109" s="342"/>
      <c r="E109" s="339"/>
      <c r="F109" s="328"/>
      <c r="G109" s="107">
        <v>8</v>
      </c>
      <c r="H109" s="107"/>
      <c r="I109" s="322"/>
      <c r="J109" s="328"/>
      <c r="K109" s="415"/>
      <c r="L109" s="308"/>
      <c r="M109" s="499"/>
      <c r="N109" s="500"/>
      <c r="O109" s="496"/>
      <c r="P109" s="581"/>
    </row>
    <row r="110" spans="2:16" ht="98.25" customHeight="1" x14ac:dyDescent="0.3">
      <c r="B110" s="516" t="str">
        <f>+LEFT(C110,3)</f>
        <v>8.4</v>
      </c>
      <c r="C110" s="561" t="s">
        <v>182</v>
      </c>
      <c r="D110" s="340" t="s">
        <v>179</v>
      </c>
      <c r="E110" s="337" t="s">
        <v>614</v>
      </c>
      <c r="F110" s="326">
        <v>3</v>
      </c>
      <c r="G110" s="108">
        <v>1</v>
      </c>
      <c r="H110" s="161" t="s">
        <v>615</v>
      </c>
      <c r="I110" s="320" t="s">
        <v>706</v>
      </c>
      <c r="J110" s="326">
        <v>3</v>
      </c>
      <c r="K110" s="413" t="str">
        <f t="shared" si="9"/>
        <v>Mantenimiento del control</v>
      </c>
      <c r="L110" s="308">
        <f t="shared" si="10"/>
        <v>140</v>
      </c>
      <c r="M110" s="499">
        <v>2.8744999999999998</v>
      </c>
      <c r="N110" s="500">
        <f t="shared" si="11"/>
        <v>142.87450000000001</v>
      </c>
      <c r="O110" s="496"/>
      <c r="P110" s="581"/>
    </row>
    <row r="111" spans="2:16" ht="2.25" hidden="1" customHeight="1" x14ac:dyDescent="0.3">
      <c r="B111" s="517"/>
      <c r="C111" s="562"/>
      <c r="D111" s="341"/>
      <c r="E111" s="338"/>
      <c r="F111" s="327"/>
      <c r="G111" s="106">
        <v>2</v>
      </c>
      <c r="H111" s="106"/>
      <c r="I111" s="321"/>
      <c r="J111" s="327"/>
      <c r="K111" s="414"/>
      <c r="L111" s="308"/>
      <c r="M111" s="499"/>
      <c r="N111" s="500"/>
      <c r="O111" s="496"/>
      <c r="P111" s="581"/>
    </row>
    <row r="112" spans="2:16" ht="30" hidden="1" customHeight="1" x14ac:dyDescent="0.3">
      <c r="B112" s="517"/>
      <c r="C112" s="562"/>
      <c r="D112" s="341"/>
      <c r="E112" s="338"/>
      <c r="F112" s="327"/>
      <c r="G112" s="106">
        <v>3</v>
      </c>
      <c r="H112" s="106"/>
      <c r="I112" s="321"/>
      <c r="J112" s="327"/>
      <c r="K112" s="414"/>
      <c r="L112" s="308"/>
      <c r="M112" s="499"/>
      <c r="N112" s="500"/>
      <c r="O112" s="496"/>
      <c r="P112" s="581"/>
    </row>
    <row r="113" spans="2:16" ht="2.25" hidden="1" customHeight="1" x14ac:dyDescent="0.3">
      <c r="B113" s="517"/>
      <c r="C113" s="562"/>
      <c r="D113" s="341"/>
      <c r="E113" s="338"/>
      <c r="F113" s="327"/>
      <c r="G113" s="106">
        <v>4</v>
      </c>
      <c r="H113" s="106"/>
      <c r="I113" s="321"/>
      <c r="J113" s="327"/>
      <c r="K113" s="414"/>
      <c r="L113" s="308"/>
      <c r="M113" s="499"/>
      <c r="N113" s="500"/>
      <c r="O113" s="496"/>
      <c r="P113" s="581"/>
    </row>
    <row r="114" spans="2:16" ht="30" hidden="1" customHeight="1" x14ac:dyDescent="0.3">
      <c r="B114" s="517"/>
      <c r="C114" s="562"/>
      <c r="D114" s="341"/>
      <c r="E114" s="338"/>
      <c r="F114" s="327"/>
      <c r="G114" s="106">
        <v>5</v>
      </c>
      <c r="H114" s="106"/>
      <c r="I114" s="321"/>
      <c r="J114" s="327"/>
      <c r="K114" s="414"/>
      <c r="L114" s="308"/>
      <c r="M114" s="499"/>
      <c r="N114" s="500"/>
      <c r="O114" s="496"/>
      <c r="P114" s="581"/>
    </row>
    <row r="115" spans="2:16" ht="30" hidden="1" customHeight="1" x14ac:dyDescent="0.3">
      <c r="B115" s="517"/>
      <c r="C115" s="562"/>
      <c r="D115" s="341"/>
      <c r="E115" s="338"/>
      <c r="F115" s="327"/>
      <c r="G115" s="106">
        <v>6</v>
      </c>
      <c r="H115" s="106"/>
      <c r="I115" s="321"/>
      <c r="J115" s="327"/>
      <c r="K115" s="414"/>
      <c r="L115" s="308"/>
      <c r="M115" s="499"/>
      <c r="N115" s="500"/>
      <c r="O115" s="496"/>
      <c r="P115" s="581"/>
    </row>
    <row r="116" spans="2:16" ht="30" hidden="1" customHeight="1" x14ac:dyDescent="0.3">
      <c r="B116" s="517"/>
      <c r="C116" s="562"/>
      <c r="D116" s="341"/>
      <c r="E116" s="338"/>
      <c r="F116" s="327"/>
      <c r="G116" s="106">
        <v>7</v>
      </c>
      <c r="H116" s="106"/>
      <c r="I116" s="321"/>
      <c r="J116" s="327"/>
      <c r="K116" s="414"/>
      <c r="L116" s="308"/>
      <c r="M116" s="499"/>
      <c r="N116" s="500"/>
      <c r="O116" s="496"/>
      <c r="P116" s="581"/>
    </row>
    <row r="117" spans="2:16" ht="49.5" hidden="1" customHeight="1" thickBot="1" x14ac:dyDescent="0.35">
      <c r="B117" s="518"/>
      <c r="C117" s="563"/>
      <c r="D117" s="342"/>
      <c r="E117" s="339"/>
      <c r="F117" s="328"/>
      <c r="G117" s="107">
        <v>8</v>
      </c>
      <c r="H117" s="107"/>
      <c r="I117" s="322"/>
      <c r="J117" s="328"/>
      <c r="K117" s="415"/>
      <c r="L117" s="308"/>
      <c r="M117" s="499"/>
      <c r="N117" s="500"/>
      <c r="O117" s="496"/>
      <c r="P117" s="581"/>
    </row>
    <row r="118" spans="2:16" ht="22.5" customHeight="1" x14ac:dyDescent="0.3">
      <c r="B118" s="520"/>
      <c r="C118" s="520" t="s">
        <v>183</v>
      </c>
      <c r="D118" s="540" t="s">
        <v>8</v>
      </c>
      <c r="E118" s="555" t="s">
        <v>158</v>
      </c>
      <c r="F118" s="553" t="s">
        <v>159</v>
      </c>
      <c r="G118" s="559" t="s">
        <v>114</v>
      </c>
      <c r="H118" s="560"/>
      <c r="I118" s="560"/>
      <c r="J118" s="553" t="s">
        <v>160</v>
      </c>
      <c r="K118" s="536" t="s">
        <v>126</v>
      </c>
      <c r="L118" s="577"/>
      <c r="M118" s="577"/>
      <c r="N118" s="514"/>
      <c r="O118" s="579"/>
      <c r="P118" s="580"/>
    </row>
    <row r="119" spans="2:16" ht="22.5" customHeight="1" x14ac:dyDescent="0.3">
      <c r="B119" s="520"/>
      <c r="C119" s="520"/>
      <c r="D119" s="544"/>
      <c r="E119" s="570"/>
      <c r="F119" s="553"/>
      <c r="G119" s="557" t="s">
        <v>13</v>
      </c>
      <c r="H119" s="555" t="s">
        <v>15</v>
      </c>
      <c r="I119" s="555" t="s">
        <v>17</v>
      </c>
      <c r="J119" s="553"/>
      <c r="K119" s="536"/>
      <c r="L119" s="577"/>
      <c r="M119" s="577"/>
      <c r="N119" s="514"/>
      <c r="O119" s="579"/>
      <c r="P119" s="580"/>
    </row>
    <row r="120" spans="2:16" ht="120.75" customHeight="1" thickBot="1" x14ac:dyDescent="0.35">
      <c r="B120" s="521"/>
      <c r="C120" s="521"/>
      <c r="D120" s="545"/>
      <c r="E120" s="571"/>
      <c r="F120" s="554"/>
      <c r="G120" s="558"/>
      <c r="H120" s="556"/>
      <c r="I120" s="556"/>
      <c r="J120" s="554"/>
      <c r="K120" s="537"/>
      <c r="L120" s="577"/>
      <c r="M120" s="577"/>
      <c r="N120" s="514"/>
      <c r="O120" s="579"/>
      <c r="P120" s="580"/>
    </row>
    <row r="121" spans="2:16" ht="79.5" customHeight="1" thickBot="1" x14ac:dyDescent="0.35">
      <c r="B121" s="516" t="str">
        <f>+LEFT(C121,3)</f>
        <v>9.1</v>
      </c>
      <c r="C121" s="561" t="s">
        <v>184</v>
      </c>
      <c r="D121" s="340" t="s">
        <v>185</v>
      </c>
      <c r="E121" s="337" t="s">
        <v>502</v>
      </c>
      <c r="F121" s="326">
        <v>3</v>
      </c>
      <c r="G121" s="108">
        <v>1</v>
      </c>
      <c r="H121" s="161" t="s">
        <v>503</v>
      </c>
      <c r="I121" s="320" t="s">
        <v>504</v>
      </c>
      <c r="J121" s="326">
        <v>3</v>
      </c>
      <c r="K121" s="413" t="str">
        <f t="shared" ref="K121:K153" si="12">+IF(OR(ISBLANK(F121),ISBLANK(J121)),"",IF(OR(AND(F121=1,J121=1),AND(F121=1,J121=2),AND(F121=1,J121=3)),"Deficiencia de control mayor (diseño y ejecución)",IF(OR(AND(F121=2,J121=2),AND(F121=3,J121=1),AND(F121=3,J121=2),AND(F121=2,J121=1)),"Deficiencia de control (diseño o ejecución)",IF(AND(F121=2,J121=3),"Oportunidad de mejora","Mantenimiento del control"))))</f>
        <v>Mantenimiento del control</v>
      </c>
      <c r="L121" s="308">
        <f t="shared" ref="L121:L153" si="13">+IF(K121="",75,IF(K121="Deficiencia de control mayor (diseño y ejecución)",80,IF(K121="Deficiencia de control (diseño o ejecución)",100,IF(K121="Oportunidad de mejora",120,140))))</f>
        <v>140</v>
      </c>
      <c r="M121" s="499">
        <v>2.9634999999999998</v>
      </c>
      <c r="N121" s="500">
        <f t="shared" ref="N121:N153" si="14">+L121+M121</f>
        <v>142.96350000000001</v>
      </c>
      <c r="O121" s="496"/>
      <c r="P121" s="581"/>
    </row>
    <row r="122" spans="2:16" ht="0.75" hidden="1" customHeight="1" thickBot="1" x14ac:dyDescent="0.35">
      <c r="B122" s="517"/>
      <c r="C122" s="562"/>
      <c r="D122" s="341"/>
      <c r="E122" s="338"/>
      <c r="F122" s="327"/>
      <c r="G122" s="106">
        <v>2</v>
      </c>
      <c r="H122" s="106"/>
      <c r="I122" s="321"/>
      <c r="J122" s="327"/>
      <c r="K122" s="414"/>
      <c r="L122" s="308"/>
      <c r="M122" s="499"/>
      <c r="N122" s="500"/>
      <c r="O122" s="496"/>
      <c r="P122" s="581"/>
    </row>
    <row r="123" spans="2:16" ht="114.75" hidden="1" customHeight="1" thickBot="1" x14ac:dyDescent="0.35">
      <c r="B123" s="517"/>
      <c r="C123" s="562"/>
      <c r="D123" s="341"/>
      <c r="E123" s="338"/>
      <c r="F123" s="327"/>
      <c r="G123" s="106">
        <v>3</v>
      </c>
      <c r="H123" s="139"/>
      <c r="I123" s="321"/>
      <c r="J123" s="327"/>
      <c r="K123" s="414"/>
      <c r="L123" s="308"/>
      <c r="M123" s="499"/>
      <c r="N123" s="500"/>
      <c r="O123" s="496"/>
      <c r="P123" s="581"/>
    </row>
    <row r="124" spans="2:16" ht="17.25" hidden="1" customHeight="1" thickBot="1" x14ac:dyDescent="0.35">
      <c r="B124" s="517"/>
      <c r="C124" s="562"/>
      <c r="D124" s="341"/>
      <c r="E124" s="338"/>
      <c r="F124" s="327"/>
      <c r="G124" s="106">
        <v>4</v>
      </c>
      <c r="H124" s="106"/>
      <c r="I124" s="321"/>
      <c r="J124" s="327"/>
      <c r="K124" s="414"/>
      <c r="L124" s="308"/>
      <c r="M124" s="499"/>
      <c r="N124" s="500"/>
      <c r="O124" s="496"/>
      <c r="P124" s="581"/>
    </row>
    <row r="125" spans="2:16" ht="17.25" hidden="1" customHeight="1" thickBot="1" x14ac:dyDescent="0.35">
      <c r="B125" s="517"/>
      <c r="C125" s="562"/>
      <c r="D125" s="341"/>
      <c r="E125" s="338"/>
      <c r="F125" s="327"/>
      <c r="G125" s="106">
        <v>5</v>
      </c>
      <c r="H125" s="106"/>
      <c r="I125" s="321"/>
      <c r="J125" s="327"/>
      <c r="K125" s="414"/>
      <c r="L125" s="308"/>
      <c r="M125" s="499"/>
      <c r="N125" s="500"/>
      <c r="O125" s="496"/>
      <c r="P125" s="581"/>
    </row>
    <row r="126" spans="2:16" ht="17.25" hidden="1" customHeight="1" thickBot="1" x14ac:dyDescent="0.35">
      <c r="B126" s="517"/>
      <c r="C126" s="562"/>
      <c r="D126" s="341"/>
      <c r="E126" s="338"/>
      <c r="F126" s="327"/>
      <c r="G126" s="106">
        <v>6</v>
      </c>
      <c r="H126" s="106"/>
      <c r="I126" s="321"/>
      <c r="J126" s="327"/>
      <c r="K126" s="414"/>
      <c r="L126" s="308"/>
      <c r="M126" s="499"/>
      <c r="N126" s="500"/>
      <c r="O126" s="496"/>
      <c r="P126" s="581"/>
    </row>
    <row r="127" spans="2:16" ht="17.25" hidden="1" customHeight="1" thickBot="1" x14ac:dyDescent="0.35">
      <c r="B127" s="517"/>
      <c r="C127" s="562"/>
      <c r="D127" s="341"/>
      <c r="E127" s="338"/>
      <c r="F127" s="327"/>
      <c r="G127" s="106">
        <v>7</v>
      </c>
      <c r="H127" s="106"/>
      <c r="I127" s="321"/>
      <c r="J127" s="327"/>
      <c r="K127" s="414"/>
      <c r="L127" s="308"/>
      <c r="M127" s="499"/>
      <c r="N127" s="500"/>
      <c r="O127" s="496"/>
      <c r="P127" s="581"/>
    </row>
    <row r="128" spans="2:16" ht="42.75" hidden="1" customHeight="1" thickBot="1" x14ac:dyDescent="0.35">
      <c r="B128" s="518"/>
      <c r="C128" s="563"/>
      <c r="D128" s="342"/>
      <c r="E128" s="339"/>
      <c r="F128" s="328"/>
      <c r="G128" s="107">
        <v>8</v>
      </c>
      <c r="H128" s="107"/>
      <c r="I128" s="322"/>
      <c r="J128" s="328"/>
      <c r="K128" s="415"/>
      <c r="L128" s="308"/>
      <c r="M128" s="499"/>
      <c r="N128" s="500"/>
      <c r="O128" s="496"/>
      <c r="P128" s="581"/>
    </row>
    <row r="129" spans="2:16" ht="84" customHeight="1" x14ac:dyDescent="0.3">
      <c r="B129" s="516" t="str">
        <f>+LEFT(C129,3)</f>
        <v>9.2</v>
      </c>
      <c r="C129" s="549" t="s">
        <v>186</v>
      </c>
      <c r="D129" s="340" t="s">
        <v>187</v>
      </c>
      <c r="E129" s="337" t="s">
        <v>616</v>
      </c>
      <c r="F129" s="326">
        <v>3</v>
      </c>
      <c r="G129" s="108">
        <v>1</v>
      </c>
      <c r="H129" s="161" t="s">
        <v>505</v>
      </c>
      <c r="I129" s="320" t="s">
        <v>617</v>
      </c>
      <c r="J129" s="326">
        <v>3</v>
      </c>
      <c r="K129" s="413" t="str">
        <f t="shared" si="12"/>
        <v>Mantenimiento del control</v>
      </c>
      <c r="L129" s="308">
        <f t="shared" si="13"/>
        <v>140</v>
      </c>
      <c r="M129" s="499">
        <v>3.0125000000000002</v>
      </c>
      <c r="N129" s="500">
        <f t="shared" si="14"/>
        <v>143.01249999999999</v>
      </c>
      <c r="O129" s="496"/>
      <c r="P129" s="581"/>
    </row>
    <row r="130" spans="2:16" ht="15" customHeight="1" x14ac:dyDescent="0.3">
      <c r="B130" s="517"/>
      <c r="C130" s="550"/>
      <c r="D130" s="341"/>
      <c r="E130" s="338"/>
      <c r="F130" s="327"/>
      <c r="G130" s="106">
        <v>2</v>
      </c>
      <c r="H130" s="128"/>
      <c r="I130" s="321"/>
      <c r="J130" s="327"/>
      <c r="K130" s="414"/>
      <c r="L130" s="308"/>
      <c r="M130" s="499"/>
      <c r="N130" s="500"/>
      <c r="O130" s="496"/>
      <c r="P130" s="581"/>
    </row>
    <row r="131" spans="2:16" ht="0.75" customHeight="1" thickBot="1" x14ac:dyDescent="0.35">
      <c r="B131" s="517"/>
      <c r="C131" s="550"/>
      <c r="D131" s="341"/>
      <c r="E131" s="338"/>
      <c r="F131" s="327"/>
      <c r="G131" s="106">
        <v>3</v>
      </c>
      <c r="H131" s="106"/>
      <c r="I131" s="321"/>
      <c r="J131" s="327"/>
      <c r="K131" s="414"/>
      <c r="L131" s="308"/>
      <c r="M131" s="499"/>
      <c r="N131" s="500"/>
      <c r="O131" s="496"/>
      <c r="P131" s="581"/>
    </row>
    <row r="132" spans="2:16" ht="22.5" hidden="1" customHeight="1" thickBot="1" x14ac:dyDescent="0.35">
      <c r="B132" s="517"/>
      <c r="C132" s="550"/>
      <c r="D132" s="341"/>
      <c r="E132" s="338"/>
      <c r="F132" s="327"/>
      <c r="G132" s="106">
        <v>4</v>
      </c>
      <c r="H132" s="106"/>
      <c r="I132" s="321"/>
      <c r="J132" s="327"/>
      <c r="K132" s="414"/>
      <c r="L132" s="308"/>
      <c r="M132" s="499"/>
      <c r="N132" s="500"/>
      <c r="O132" s="496"/>
      <c r="P132" s="581"/>
    </row>
    <row r="133" spans="2:16" ht="22.5" hidden="1" customHeight="1" thickBot="1" x14ac:dyDescent="0.35">
      <c r="B133" s="517"/>
      <c r="C133" s="550"/>
      <c r="D133" s="341"/>
      <c r="E133" s="338"/>
      <c r="F133" s="327"/>
      <c r="G133" s="106">
        <v>5</v>
      </c>
      <c r="H133" s="106"/>
      <c r="I133" s="321"/>
      <c r="J133" s="327"/>
      <c r="K133" s="414"/>
      <c r="L133" s="308"/>
      <c r="M133" s="499"/>
      <c r="N133" s="500"/>
      <c r="O133" s="496"/>
      <c r="P133" s="581"/>
    </row>
    <row r="134" spans="2:16" ht="22.5" hidden="1" customHeight="1" thickBot="1" x14ac:dyDescent="0.35">
      <c r="B134" s="517"/>
      <c r="C134" s="550"/>
      <c r="D134" s="341"/>
      <c r="E134" s="338"/>
      <c r="F134" s="327"/>
      <c r="G134" s="106">
        <v>6</v>
      </c>
      <c r="H134" s="106"/>
      <c r="I134" s="321"/>
      <c r="J134" s="327"/>
      <c r="K134" s="414"/>
      <c r="L134" s="308"/>
      <c r="M134" s="499"/>
      <c r="N134" s="500"/>
      <c r="O134" s="496"/>
      <c r="P134" s="581"/>
    </row>
    <row r="135" spans="2:16" ht="22.5" hidden="1" customHeight="1" thickBot="1" x14ac:dyDescent="0.35">
      <c r="B135" s="517"/>
      <c r="C135" s="550"/>
      <c r="D135" s="341"/>
      <c r="E135" s="338"/>
      <c r="F135" s="327"/>
      <c r="G135" s="106">
        <v>7</v>
      </c>
      <c r="H135" s="106"/>
      <c r="I135" s="321"/>
      <c r="J135" s="327"/>
      <c r="K135" s="414"/>
      <c r="L135" s="308"/>
      <c r="M135" s="499"/>
      <c r="N135" s="500"/>
      <c r="O135" s="496"/>
      <c r="P135" s="581"/>
    </row>
    <row r="136" spans="2:16" ht="22.5" hidden="1" customHeight="1" thickBot="1" x14ac:dyDescent="0.35">
      <c r="B136" s="518"/>
      <c r="C136" s="551"/>
      <c r="D136" s="342"/>
      <c r="E136" s="339"/>
      <c r="F136" s="328"/>
      <c r="G136" s="107">
        <v>8</v>
      </c>
      <c r="H136" s="107"/>
      <c r="I136" s="322"/>
      <c r="J136" s="328"/>
      <c r="K136" s="415"/>
      <c r="L136" s="308"/>
      <c r="M136" s="499"/>
      <c r="N136" s="500"/>
      <c r="O136" s="496"/>
      <c r="P136" s="581"/>
    </row>
    <row r="137" spans="2:16" ht="63" customHeight="1" x14ac:dyDescent="0.3">
      <c r="B137" s="516" t="str">
        <f>+LEFT(C137,3)</f>
        <v>9.3</v>
      </c>
      <c r="C137" s="549" t="s">
        <v>188</v>
      </c>
      <c r="D137" s="552" t="s">
        <v>179</v>
      </c>
      <c r="E137" s="337" t="s">
        <v>506</v>
      </c>
      <c r="F137" s="326">
        <v>3</v>
      </c>
      <c r="G137" s="108">
        <v>1</v>
      </c>
      <c r="H137" s="161" t="s">
        <v>618</v>
      </c>
      <c r="I137" s="320" t="s">
        <v>619</v>
      </c>
      <c r="J137" s="326">
        <v>3</v>
      </c>
      <c r="K137" s="413" t="str">
        <f t="shared" si="12"/>
        <v>Mantenimiento del control</v>
      </c>
      <c r="L137" s="308">
        <f t="shared" si="13"/>
        <v>140</v>
      </c>
      <c r="M137" s="499">
        <v>3.1236000000000002</v>
      </c>
      <c r="N137" s="500">
        <f t="shared" si="14"/>
        <v>143.12360000000001</v>
      </c>
      <c r="O137" s="496"/>
      <c r="P137" s="581"/>
    </row>
    <row r="138" spans="2:16" ht="15.75" customHeight="1" x14ac:dyDescent="0.3">
      <c r="B138" s="517"/>
      <c r="C138" s="550"/>
      <c r="D138" s="341"/>
      <c r="E138" s="338"/>
      <c r="F138" s="327"/>
      <c r="G138" s="106">
        <v>2</v>
      </c>
      <c r="H138" s="106"/>
      <c r="I138" s="321"/>
      <c r="J138" s="327"/>
      <c r="K138" s="414"/>
      <c r="L138" s="308"/>
      <c r="M138" s="499"/>
      <c r="N138" s="500"/>
      <c r="O138" s="496"/>
      <c r="P138" s="581"/>
    </row>
    <row r="139" spans="2:16" ht="0.75" customHeight="1" thickBot="1" x14ac:dyDescent="0.35">
      <c r="B139" s="517"/>
      <c r="C139" s="550"/>
      <c r="D139" s="341"/>
      <c r="E139" s="338"/>
      <c r="F139" s="327"/>
      <c r="G139" s="106">
        <v>3</v>
      </c>
      <c r="H139" s="106"/>
      <c r="I139" s="321"/>
      <c r="J139" s="327"/>
      <c r="K139" s="414"/>
      <c r="L139" s="308"/>
      <c r="M139" s="499"/>
      <c r="N139" s="500"/>
      <c r="O139" s="496"/>
      <c r="P139" s="581"/>
    </row>
    <row r="140" spans="2:16" ht="22.5" hidden="1" customHeight="1" thickBot="1" x14ac:dyDescent="0.35">
      <c r="B140" s="517"/>
      <c r="C140" s="550"/>
      <c r="D140" s="341"/>
      <c r="E140" s="338"/>
      <c r="F140" s="327"/>
      <c r="G140" s="106">
        <v>4</v>
      </c>
      <c r="H140" s="106"/>
      <c r="I140" s="321"/>
      <c r="J140" s="327"/>
      <c r="K140" s="414"/>
      <c r="L140" s="308"/>
      <c r="M140" s="499"/>
      <c r="N140" s="500"/>
      <c r="O140" s="496"/>
      <c r="P140" s="581"/>
    </row>
    <row r="141" spans="2:16" ht="22.5" hidden="1" customHeight="1" thickBot="1" x14ac:dyDescent="0.35">
      <c r="B141" s="517"/>
      <c r="C141" s="550"/>
      <c r="D141" s="341"/>
      <c r="E141" s="338"/>
      <c r="F141" s="327"/>
      <c r="G141" s="106">
        <v>5</v>
      </c>
      <c r="H141" s="106"/>
      <c r="I141" s="321"/>
      <c r="J141" s="327"/>
      <c r="K141" s="414"/>
      <c r="L141" s="308"/>
      <c r="M141" s="499"/>
      <c r="N141" s="500"/>
      <c r="O141" s="496"/>
      <c r="P141" s="581"/>
    </row>
    <row r="142" spans="2:16" ht="22.5" hidden="1" customHeight="1" thickBot="1" x14ac:dyDescent="0.35">
      <c r="B142" s="517"/>
      <c r="C142" s="550"/>
      <c r="D142" s="341"/>
      <c r="E142" s="338"/>
      <c r="F142" s="327"/>
      <c r="G142" s="106">
        <v>6</v>
      </c>
      <c r="H142" s="106"/>
      <c r="I142" s="321"/>
      <c r="J142" s="327"/>
      <c r="K142" s="414"/>
      <c r="L142" s="308"/>
      <c r="M142" s="499"/>
      <c r="N142" s="500"/>
      <c r="O142" s="496"/>
      <c r="P142" s="581"/>
    </row>
    <row r="143" spans="2:16" ht="22.5" hidden="1" customHeight="1" thickBot="1" x14ac:dyDescent="0.35">
      <c r="B143" s="517"/>
      <c r="C143" s="550"/>
      <c r="D143" s="341"/>
      <c r="E143" s="338"/>
      <c r="F143" s="327"/>
      <c r="G143" s="106">
        <v>7</v>
      </c>
      <c r="H143" s="106"/>
      <c r="I143" s="321"/>
      <c r="J143" s="327"/>
      <c r="K143" s="414"/>
      <c r="L143" s="308"/>
      <c r="M143" s="499"/>
      <c r="N143" s="500"/>
      <c r="O143" s="496"/>
      <c r="P143" s="581"/>
    </row>
    <row r="144" spans="2:16" ht="22.5" hidden="1" customHeight="1" thickBot="1" x14ac:dyDescent="0.35">
      <c r="B144" s="518"/>
      <c r="C144" s="551"/>
      <c r="D144" s="342"/>
      <c r="E144" s="339"/>
      <c r="F144" s="328"/>
      <c r="G144" s="107">
        <v>8</v>
      </c>
      <c r="H144" s="107"/>
      <c r="I144" s="322"/>
      <c r="J144" s="328"/>
      <c r="K144" s="415"/>
      <c r="L144" s="308"/>
      <c r="M144" s="499"/>
      <c r="N144" s="500"/>
      <c r="O144" s="496"/>
      <c r="P144" s="581"/>
    </row>
    <row r="145" spans="2:16" ht="83.25" customHeight="1" x14ac:dyDescent="0.3">
      <c r="B145" s="516" t="str">
        <f>+LEFT(C145,3)</f>
        <v>9.4</v>
      </c>
      <c r="C145" s="549" t="s">
        <v>189</v>
      </c>
      <c r="D145" s="552" t="s">
        <v>187</v>
      </c>
      <c r="E145" s="337" t="s">
        <v>620</v>
      </c>
      <c r="F145" s="326">
        <v>3</v>
      </c>
      <c r="G145" s="108">
        <v>1</v>
      </c>
      <c r="H145" s="161" t="s">
        <v>621</v>
      </c>
      <c r="I145" s="320" t="s">
        <v>707</v>
      </c>
      <c r="J145" s="326">
        <v>3</v>
      </c>
      <c r="K145" s="413" t="str">
        <f t="shared" si="12"/>
        <v>Mantenimiento del control</v>
      </c>
      <c r="L145" s="308">
        <f t="shared" si="13"/>
        <v>140</v>
      </c>
      <c r="M145" s="499">
        <v>3.2456</v>
      </c>
      <c r="N145" s="500">
        <f t="shared" si="14"/>
        <v>143.2456</v>
      </c>
      <c r="O145" s="496"/>
      <c r="P145" s="581"/>
    </row>
    <row r="146" spans="2:16" ht="1.5" customHeight="1" thickBot="1" x14ac:dyDescent="0.35">
      <c r="B146" s="517"/>
      <c r="C146" s="550"/>
      <c r="D146" s="341"/>
      <c r="E146" s="338"/>
      <c r="F146" s="327"/>
      <c r="G146" s="106">
        <v>2</v>
      </c>
      <c r="H146" s="106"/>
      <c r="I146" s="321"/>
      <c r="J146" s="327"/>
      <c r="K146" s="414"/>
      <c r="L146" s="308"/>
      <c r="M146" s="499"/>
      <c r="N146" s="500"/>
      <c r="O146" s="496"/>
      <c r="P146" s="581"/>
    </row>
    <row r="147" spans="2:16" ht="22.5" hidden="1" customHeight="1" thickBot="1" x14ac:dyDescent="0.35">
      <c r="B147" s="517"/>
      <c r="C147" s="550"/>
      <c r="D147" s="341"/>
      <c r="E147" s="338"/>
      <c r="F147" s="327"/>
      <c r="G147" s="106">
        <v>3</v>
      </c>
      <c r="H147" s="106"/>
      <c r="I147" s="321"/>
      <c r="J147" s="327"/>
      <c r="K147" s="414"/>
      <c r="L147" s="308"/>
      <c r="M147" s="499"/>
      <c r="N147" s="500"/>
      <c r="O147" s="496"/>
      <c r="P147" s="581"/>
    </row>
    <row r="148" spans="2:16" ht="22.5" hidden="1" customHeight="1" thickBot="1" x14ac:dyDescent="0.35">
      <c r="B148" s="517"/>
      <c r="C148" s="550"/>
      <c r="D148" s="341"/>
      <c r="E148" s="338"/>
      <c r="F148" s="327"/>
      <c r="G148" s="106">
        <v>4</v>
      </c>
      <c r="H148" s="106"/>
      <c r="I148" s="321"/>
      <c r="J148" s="327"/>
      <c r="K148" s="414"/>
      <c r="L148" s="308"/>
      <c r="M148" s="499"/>
      <c r="N148" s="500"/>
      <c r="O148" s="496"/>
      <c r="P148" s="581"/>
    </row>
    <row r="149" spans="2:16" ht="22.5" hidden="1" customHeight="1" thickBot="1" x14ac:dyDescent="0.35">
      <c r="B149" s="517"/>
      <c r="C149" s="550"/>
      <c r="D149" s="341"/>
      <c r="E149" s="338"/>
      <c r="F149" s="327"/>
      <c r="G149" s="106">
        <v>5</v>
      </c>
      <c r="H149" s="106"/>
      <c r="I149" s="321"/>
      <c r="J149" s="327"/>
      <c r="K149" s="414"/>
      <c r="L149" s="308"/>
      <c r="M149" s="499"/>
      <c r="N149" s="500"/>
      <c r="O149" s="496"/>
      <c r="P149" s="581"/>
    </row>
    <row r="150" spans="2:16" ht="22.5" hidden="1" customHeight="1" thickBot="1" x14ac:dyDescent="0.35">
      <c r="B150" s="517"/>
      <c r="C150" s="550"/>
      <c r="D150" s="341"/>
      <c r="E150" s="338"/>
      <c r="F150" s="327"/>
      <c r="G150" s="106">
        <v>6</v>
      </c>
      <c r="H150" s="106"/>
      <c r="I150" s="321"/>
      <c r="J150" s="327"/>
      <c r="K150" s="414"/>
      <c r="L150" s="308"/>
      <c r="M150" s="499"/>
      <c r="N150" s="500"/>
      <c r="O150" s="496"/>
      <c r="P150" s="581"/>
    </row>
    <row r="151" spans="2:16" ht="22.5" hidden="1" customHeight="1" thickBot="1" x14ac:dyDescent="0.35">
      <c r="B151" s="517"/>
      <c r="C151" s="550"/>
      <c r="D151" s="341"/>
      <c r="E151" s="338"/>
      <c r="F151" s="327"/>
      <c r="G151" s="106">
        <v>7</v>
      </c>
      <c r="H151" s="106"/>
      <c r="I151" s="321"/>
      <c r="J151" s="327"/>
      <c r="K151" s="414"/>
      <c r="L151" s="308"/>
      <c r="M151" s="499"/>
      <c r="N151" s="500"/>
      <c r="O151" s="496"/>
      <c r="P151" s="581"/>
    </row>
    <row r="152" spans="2:16" ht="22.5" hidden="1" customHeight="1" thickBot="1" x14ac:dyDescent="0.35">
      <c r="B152" s="518"/>
      <c r="C152" s="551"/>
      <c r="D152" s="342"/>
      <c r="E152" s="339"/>
      <c r="F152" s="328"/>
      <c r="G152" s="107">
        <v>8</v>
      </c>
      <c r="H152" s="107"/>
      <c r="I152" s="322"/>
      <c r="J152" s="328"/>
      <c r="K152" s="415"/>
      <c r="L152" s="308"/>
      <c r="M152" s="499"/>
      <c r="N152" s="500"/>
      <c r="O152" s="496"/>
      <c r="P152" s="581"/>
    </row>
    <row r="153" spans="2:16" s="136" customFormat="1" ht="98.25" customHeight="1" x14ac:dyDescent="0.3">
      <c r="B153" s="516" t="str">
        <f>+LEFT(C153,3)</f>
        <v>9.5</v>
      </c>
      <c r="C153" s="549" t="s">
        <v>190</v>
      </c>
      <c r="D153" s="552" t="s">
        <v>191</v>
      </c>
      <c r="E153" s="337" t="s">
        <v>622</v>
      </c>
      <c r="F153" s="326">
        <v>3</v>
      </c>
      <c r="G153" s="135">
        <v>1</v>
      </c>
      <c r="H153" s="187" t="s">
        <v>623</v>
      </c>
      <c r="I153" s="320" t="s">
        <v>708</v>
      </c>
      <c r="J153" s="326">
        <v>3</v>
      </c>
      <c r="K153" s="413" t="str">
        <f t="shared" si="12"/>
        <v>Mantenimiento del control</v>
      </c>
      <c r="L153" s="308">
        <f t="shared" si="13"/>
        <v>140</v>
      </c>
      <c r="M153" s="499">
        <v>3.3654000000000002</v>
      </c>
      <c r="N153" s="500">
        <f t="shared" si="14"/>
        <v>143.36539999999999</v>
      </c>
      <c r="O153" s="496"/>
      <c r="P153" s="581"/>
    </row>
    <row r="154" spans="2:16" ht="1.5" customHeight="1" x14ac:dyDescent="0.3">
      <c r="B154" s="517"/>
      <c r="C154" s="550"/>
      <c r="D154" s="341"/>
      <c r="E154" s="338"/>
      <c r="F154" s="327"/>
      <c r="G154" s="105">
        <v>2</v>
      </c>
      <c r="H154" s="105"/>
      <c r="I154" s="321"/>
      <c r="J154" s="327"/>
      <c r="K154" s="414"/>
      <c r="L154" s="308"/>
      <c r="M154" s="499"/>
      <c r="N154" s="500"/>
      <c r="O154" s="496"/>
      <c r="P154" s="581"/>
    </row>
    <row r="155" spans="2:16" ht="22.5" hidden="1" customHeight="1" x14ac:dyDescent="0.3">
      <c r="B155" s="517"/>
      <c r="C155" s="550"/>
      <c r="D155" s="341"/>
      <c r="E155" s="338"/>
      <c r="F155" s="327"/>
      <c r="G155" s="106">
        <v>3</v>
      </c>
      <c r="H155" s="106"/>
      <c r="I155" s="321"/>
      <c r="J155" s="327"/>
      <c r="K155" s="414"/>
      <c r="L155" s="308"/>
      <c r="M155" s="499"/>
      <c r="N155" s="500"/>
      <c r="O155" s="496"/>
      <c r="P155" s="581"/>
    </row>
    <row r="156" spans="2:16" ht="22.5" hidden="1" customHeight="1" x14ac:dyDescent="0.3">
      <c r="B156" s="517"/>
      <c r="C156" s="550"/>
      <c r="D156" s="341"/>
      <c r="E156" s="338"/>
      <c r="F156" s="327"/>
      <c r="G156" s="106">
        <v>4</v>
      </c>
      <c r="H156" s="106"/>
      <c r="I156" s="321"/>
      <c r="J156" s="327"/>
      <c r="K156" s="414"/>
      <c r="L156" s="308"/>
      <c r="M156" s="499"/>
      <c r="N156" s="500"/>
      <c r="O156" s="496"/>
      <c r="P156" s="581"/>
    </row>
    <row r="157" spans="2:16" ht="22.5" hidden="1" customHeight="1" x14ac:dyDescent="0.3">
      <c r="B157" s="517"/>
      <c r="C157" s="550"/>
      <c r="D157" s="341"/>
      <c r="E157" s="338"/>
      <c r="F157" s="327"/>
      <c r="G157" s="106">
        <v>5</v>
      </c>
      <c r="H157" s="106"/>
      <c r="I157" s="321"/>
      <c r="J157" s="327"/>
      <c r="K157" s="414"/>
      <c r="L157" s="308"/>
      <c r="M157" s="499"/>
      <c r="N157" s="500"/>
      <c r="O157" s="496"/>
      <c r="P157" s="581"/>
    </row>
    <row r="158" spans="2:16" ht="22.5" hidden="1" customHeight="1" x14ac:dyDescent="0.3">
      <c r="B158" s="517"/>
      <c r="C158" s="550"/>
      <c r="D158" s="341"/>
      <c r="E158" s="338"/>
      <c r="F158" s="327"/>
      <c r="G158" s="106">
        <v>6</v>
      </c>
      <c r="H158" s="106"/>
      <c r="I158" s="321"/>
      <c r="J158" s="327"/>
      <c r="K158" s="414"/>
      <c r="L158" s="308"/>
      <c r="M158" s="499"/>
      <c r="N158" s="500"/>
      <c r="O158" s="496"/>
      <c r="P158" s="581"/>
    </row>
    <row r="159" spans="2:16" ht="22.5" hidden="1" customHeight="1" x14ac:dyDescent="0.3">
      <c r="B159" s="517"/>
      <c r="C159" s="550"/>
      <c r="D159" s="341"/>
      <c r="E159" s="338"/>
      <c r="F159" s="327"/>
      <c r="G159" s="106">
        <v>7</v>
      </c>
      <c r="H159" s="106"/>
      <c r="I159" s="321"/>
      <c r="J159" s="327"/>
      <c r="K159" s="414"/>
      <c r="L159" s="308"/>
      <c r="M159" s="499"/>
      <c r="N159" s="500"/>
      <c r="O159" s="496"/>
      <c r="P159" s="581"/>
    </row>
    <row r="160" spans="2:16" ht="58.5" customHeight="1" thickBot="1" x14ac:dyDescent="0.35">
      <c r="B160" s="518"/>
      <c r="C160" s="551"/>
      <c r="D160" s="342"/>
      <c r="E160" s="339"/>
      <c r="F160" s="328"/>
      <c r="G160" s="107">
        <v>8</v>
      </c>
      <c r="H160" s="107"/>
      <c r="I160" s="322"/>
      <c r="J160" s="328"/>
      <c r="K160" s="415"/>
      <c r="L160" s="308"/>
      <c r="M160" s="499"/>
      <c r="N160" s="500"/>
      <c r="O160" s="496"/>
      <c r="P160" s="581"/>
    </row>
  </sheetData>
  <sheetProtection password="D72A" sheet="1" objects="1" scenarios="1" formatCells="0" formatColumns="0" formatRows="0"/>
  <mergeCells count="286">
    <mergeCell ref="I137:I144"/>
    <mergeCell ref="I145:I152"/>
    <mergeCell ref="I153:I160"/>
    <mergeCell ref="H41:H42"/>
    <mergeCell ref="H84:H85"/>
    <mergeCell ref="H119:H120"/>
    <mergeCell ref="I51:I58"/>
    <mergeCell ref="I59:I66"/>
    <mergeCell ref="I67:I74"/>
    <mergeCell ref="I75:I82"/>
    <mergeCell ref="I86:I93"/>
    <mergeCell ref="I94:I101"/>
    <mergeCell ref="I102:I109"/>
    <mergeCell ref="I110:I117"/>
    <mergeCell ref="I121:I128"/>
    <mergeCell ref="P137:P144"/>
    <mergeCell ref="P145:P152"/>
    <mergeCell ref="P153:P160"/>
    <mergeCell ref="P75:P82"/>
    <mergeCell ref="P83:P85"/>
    <mergeCell ref="P86:P93"/>
    <mergeCell ref="P94:P101"/>
    <mergeCell ref="P102:P109"/>
    <mergeCell ref="P110:P117"/>
    <mergeCell ref="P118:P120"/>
    <mergeCell ref="P121:P128"/>
    <mergeCell ref="P129:P136"/>
    <mergeCell ref="P13:P15"/>
    <mergeCell ref="P16:P23"/>
    <mergeCell ref="P24:P31"/>
    <mergeCell ref="P32:P39"/>
    <mergeCell ref="P40:P42"/>
    <mergeCell ref="P43:P50"/>
    <mergeCell ref="P51:P58"/>
    <mergeCell ref="P59:P66"/>
    <mergeCell ref="P67:P74"/>
    <mergeCell ref="M137:M144"/>
    <mergeCell ref="M145:M152"/>
    <mergeCell ref="M153:M160"/>
    <mergeCell ref="O13:O15"/>
    <mergeCell ref="N16:N23"/>
    <mergeCell ref="O24:O31"/>
    <mergeCell ref="O32:O39"/>
    <mergeCell ref="O40:O42"/>
    <mergeCell ref="O43:O50"/>
    <mergeCell ref="O51:O58"/>
    <mergeCell ref="O59:O66"/>
    <mergeCell ref="O67:O74"/>
    <mergeCell ref="O75:O82"/>
    <mergeCell ref="O83:O85"/>
    <mergeCell ref="O86:O93"/>
    <mergeCell ref="O94:O101"/>
    <mergeCell ref="O102:O109"/>
    <mergeCell ref="O110:O117"/>
    <mergeCell ref="O118:O120"/>
    <mergeCell ref="O121:O128"/>
    <mergeCell ref="O129:O136"/>
    <mergeCell ref="O137:O144"/>
    <mergeCell ref="O145:O152"/>
    <mergeCell ref="O153:O160"/>
    <mergeCell ref="M75:M82"/>
    <mergeCell ref="M83:M85"/>
    <mergeCell ref="M86:M93"/>
    <mergeCell ref="M94:M101"/>
    <mergeCell ref="M102:M109"/>
    <mergeCell ref="M110:M117"/>
    <mergeCell ref="M118:M120"/>
    <mergeCell ref="M121:M128"/>
    <mergeCell ref="M129:M136"/>
    <mergeCell ref="M13:M15"/>
    <mergeCell ref="M16:M23"/>
    <mergeCell ref="M24:M31"/>
    <mergeCell ref="M32:M39"/>
    <mergeCell ref="M40:M42"/>
    <mergeCell ref="M43:M50"/>
    <mergeCell ref="M51:M58"/>
    <mergeCell ref="M59:M66"/>
    <mergeCell ref="M67:M74"/>
    <mergeCell ref="L13:L15"/>
    <mergeCell ref="L16:L23"/>
    <mergeCell ref="L24:L31"/>
    <mergeCell ref="L32:L39"/>
    <mergeCell ref="L40:L42"/>
    <mergeCell ref="L43:L50"/>
    <mergeCell ref="L51:L58"/>
    <mergeCell ref="L59:L66"/>
    <mergeCell ref="L67:L74"/>
    <mergeCell ref="L75:L82"/>
    <mergeCell ref="L83:L85"/>
    <mergeCell ref="L86:L93"/>
    <mergeCell ref="L94:L101"/>
    <mergeCell ref="L102:L109"/>
    <mergeCell ref="L110:L117"/>
    <mergeCell ref="L118:L120"/>
    <mergeCell ref="L121:L128"/>
    <mergeCell ref="L129:L136"/>
    <mergeCell ref="L137:L144"/>
    <mergeCell ref="L145:L152"/>
    <mergeCell ref="L153:L160"/>
    <mergeCell ref="J137:J144"/>
    <mergeCell ref="C94:C101"/>
    <mergeCell ref="D94:D101"/>
    <mergeCell ref="E94:E101"/>
    <mergeCell ref="F94:F101"/>
    <mergeCell ref="J94:J101"/>
    <mergeCell ref="C102:C109"/>
    <mergeCell ref="D102:D109"/>
    <mergeCell ref="E102:E109"/>
    <mergeCell ref="F102:F109"/>
    <mergeCell ref="J102:J109"/>
    <mergeCell ref="C121:C128"/>
    <mergeCell ref="E121:E128"/>
    <mergeCell ref="F121:F128"/>
    <mergeCell ref="F118:F120"/>
    <mergeCell ref="C145:C152"/>
    <mergeCell ref="F145:F152"/>
    <mergeCell ref="D145:D152"/>
    <mergeCell ref="E145:E152"/>
    <mergeCell ref="F153:F160"/>
    <mergeCell ref="K121:K128"/>
    <mergeCell ref="C67:C74"/>
    <mergeCell ref="D67:D74"/>
    <mergeCell ref="E67:E74"/>
    <mergeCell ref="F67:F74"/>
    <mergeCell ref="J67:J74"/>
    <mergeCell ref="E83:E85"/>
    <mergeCell ref="E118:E120"/>
    <mergeCell ref="G84:G85"/>
    <mergeCell ref="G14:G15"/>
    <mergeCell ref="C24:C31"/>
    <mergeCell ref="E24:E31"/>
    <mergeCell ref="F24:F31"/>
    <mergeCell ref="C13:C15"/>
    <mergeCell ref="C83:C85"/>
    <mergeCell ref="F83:F85"/>
    <mergeCell ref="C75:C82"/>
    <mergeCell ref="E75:E82"/>
    <mergeCell ref="F75:F82"/>
    <mergeCell ref="D75:D82"/>
    <mergeCell ref="D83:D85"/>
    <mergeCell ref="D118:D120"/>
    <mergeCell ref="C118:C120"/>
    <mergeCell ref="C32:C39"/>
    <mergeCell ref="E32:E39"/>
    <mergeCell ref="F32:F39"/>
    <mergeCell ref="D32:D39"/>
    <mergeCell ref="I41:I42"/>
    <mergeCell ref="C43:C50"/>
    <mergeCell ref="E43:E50"/>
    <mergeCell ref="G40:I40"/>
    <mergeCell ref="F40:F42"/>
    <mergeCell ref="F43:F50"/>
    <mergeCell ref="E40:E42"/>
    <mergeCell ref="I32:I39"/>
    <mergeCell ref="I43:I50"/>
    <mergeCell ref="F59:F66"/>
    <mergeCell ref="G41:G42"/>
    <mergeCell ref="C51:C58"/>
    <mergeCell ref="D40:D42"/>
    <mergeCell ref="D59:D66"/>
    <mergeCell ref="C40:C42"/>
    <mergeCell ref="C59:C66"/>
    <mergeCell ref="E59:E66"/>
    <mergeCell ref="D43:D50"/>
    <mergeCell ref="D51:D58"/>
    <mergeCell ref="E51:E58"/>
    <mergeCell ref="F51:F58"/>
    <mergeCell ref="J118:J120"/>
    <mergeCell ref="J129:J136"/>
    <mergeCell ref="J153:J160"/>
    <mergeCell ref="G119:G120"/>
    <mergeCell ref="G83:I83"/>
    <mergeCell ref="G118:I118"/>
    <mergeCell ref="C86:C93"/>
    <mergeCell ref="E86:E93"/>
    <mergeCell ref="F86:F93"/>
    <mergeCell ref="C110:C117"/>
    <mergeCell ref="E110:E117"/>
    <mergeCell ref="F110:F117"/>
    <mergeCell ref="D110:D117"/>
    <mergeCell ref="D86:D93"/>
    <mergeCell ref="C137:C144"/>
    <mergeCell ref="D137:D144"/>
    <mergeCell ref="E137:E144"/>
    <mergeCell ref="F137:F144"/>
    <mergeCell ref="D129:D136"/>
    <mergeCell ref="D121:D128"/>
    <mergeCell ref="C129:C136"/>
    <mergeCell ref="E129:E136"/>
    <mergeCell ref="F129:F136"/>
    <mergeCell ref="I129:I136"/>
    <mergeCell ref="E16:E23"/>
    <mergeCell ref="D24:D31"/>
    <mergeCell ref="E13:E15"/>
    <mergeCell ref="D13:D15"/>
    <mergeCell ref="J13:J15"/>
    <mergeCell ref="H14:H15"/>
    <mergeCell ref="I16:I23"/>
    <mergeCell ref="I24:I31"/>
    <mergeCell ref="C153:C160"/>
    <mergeCell ref="E153:E160"/>
    <mergeCell ref="D153:D160"/>
    <mergeCell ref="J32:J39"/>
    <mergeCell ref="J40:J42"/>
    <mergeCell ref="J43:J50"/>
    <mergeCell ref="J51:J58"/>
    <mergeCell ref="J59:J66"/>
    <mergeCell ref="J75:J82"/>
    <mergeCell ref="J83:J85"/>
    <mergeCell ref="J86:J93"/>
    <mergeCell ref="J145:J152"/>
    <mergeCell ref="J121:J128"/>
    <mergeCell ref="I84:I85"/>
    <mergeCell ref="I119:I120"/>
    <mergeCell ref="J110:J117"/>
    <mergeCell ref="K145:K152"/>
    <mergeCell ref="K153:K160"/>
    <mergeCell ref="C10:K10"/>
    <mergeCell ref="C11:K11"/>
    <mergeCell ref="K13:K15"/>
    <mergeCell ref="K40:K42"/>
    <mergeCell ref="K83:K85"/>
    <mergeCell ref="K118:K120"/>
    <mergeCell ref="K16:K23"/>
    <mergeCell ref="K24:K31"/>
    <mergeCell ref="K32:K39"/>
    <mergeCell ref="K43:K50"/>
    <mergeCell ref="K51:K58"/>
    <mergeCell ref="K59:K66"/>
    <mergeCell ref="K67:K74"/>
    <mergeCell ref="K75:K82"/>
    <mergeCell ref="K86:K93"/>
    <mergeCell ref="K94:K101"/>
    <mergeCell ref="K102:K109"/>
    <mergeCell ref="K110:K117"/>
    <mergeCell ref="G13:I13"/>
    <mergeCell ref="J16:J23"/>
    <mergeCell ref="J24:J31"/>
    <mergeCell ref="I14:I15"/>
    <mergeCell ref="B145:B152"/>
    <mergeCell ref="B153:B160"/>
    <mergeCell ref="B86:B93"/>
    <mergeCell ref="B94:B101"/>
    <mergeCell ref="B121:B128"/>
    <mergeCell ref="B129:B136"/>
    <mergeCell ref="B75:B82"/>
    <mergeCell ref="B83:B85"/>
    <mergeCell ref="B102:B109"/>
    <mergeCell ref="B110:B117"/>
    <mergeCell ref="B118:B120"/>
    <mergeCell ref="N13:N15"/>
    <mergeCell ref="N24:N31"/>
    <mergeCell ref="N32:N39"/>
    <mergeCell ref="N40:N42"/>
    <mergeCell ref="N43:N50"/>
    <mergeCell ref="N51:N58"/>
    <mergeCell ref="N59:N66"/>
    <mergeCell ref="N67:N74"/>
    <mergeCell ref="B137:B144"/>
    <mergeCell ref="B13:B15"/>
    <mergeCell ref="B16:B23"/>
    <mergeCell ref="B24:B31"/>
    <mergeCell ref="B32:B39"/>
    <mergeCell ref="B51:B58"/>
    <mergeCell ref="B59:B66"/>
    <mergeCell ref="B67:B74"/>
    <mergeCell ref="B40:B42"/>
    <mergeCell ref="B43:B50"/>
    <mergeCell ref="K129:K136"/>
    <mergeCell ref="K137:K144"/>
    <mergeCell ref="F13:F15"/>
    <mergeCell ref="C16:C23"/>
    <mergeCell ref="D16:D23"/>
    <mergeCell ref="F16:F23"/>
    <mergeCell ref="N137:N144"/>
    <mergeCell ref="N145:N152"/>
    <mergeCell ref="N153:N160"/>
    <mergeCell ref="N75:N82"/>
    <mergeCell ref="N83:N85"/>
    <mergeCell ref="N86:N93"/>
    <mergeCell ref="N94:N101"/>
    <mergeCell ref="N102:N109"/>
    <mergeCell ref="N110:N117"/>
    <mergeCell ref="N118:N120"/>
    <mergeCell ref="N121:N128"/>
    <mergeCell ref="N129:N136"/>
  </mergeCells>
  <dataValidations count="1">
    <dataValidation type="list" allowBlank="1" showInputMessage="1" showErrorMessage="1" sqref="F121:F160 F43:F82 J16:J39 F86:F117 J86:J117 F16:F39 J43:J82 J121:J160" xr:uid="{00000000-0002-0000-0300-000000000000}">
      <formula1>"1,2,3"</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tabColor theme="3" tint="0.39997558519241921"/>
  </sheetPr>
  <dimension ref="B1:O198"/>
  <sheetViews>
    <sheetView showGridLines="0" topLeftCell="D91" zoomScale="82" zoomScaleNormal="82" workbookViewId="0">
      <selection activeCell="I21" sqref="I21:I28"/>
    </sheetView>
  </sheetViews>
  <sheetFormatPr baseColWidth="10" defaultColWidth="3.140625" defaultRowHeight="22.5" customHeight="1" x14ac:dyDescent="0.3"/>
  <cols>
    <col min="1" max="1" width="2.5703125" style="13" customWidth="1"/>
    <col min="2" max="2" width="4.42578125" style="13" hidden="1" customWidth="1"/>
    <col min="3" max="4" width="42.5703125" style="13" customWidth="1"/>
    <col min="5" max="5" width="104.140625" style="13" customWidth="1"/>
    <col min="6" max="6" width="7.42578125" style="13" customWidth="1"/>
    <col min="7" max="7" width="3.5703125" style="13" bestFit="1" customWidth="1"/>
    <col min="8" max="8" width="69.7109375" style="13" customWidth="1"/>
    <col min="9" max="9" width="83.5703125" style="13" customWidth="1"/>
    <col min="10" max="10" width="7.42578125" style="13" customWidth="1"/>
    <col min="11" max="11" width="26" style="13" customWidth="1"/>
    <col min="12" max="13" width="8" style="77" customWidth="1"/>
    <col min="14" max="14" width="12" style="77" customWidth="1"/>
    <col min="15" max="15" width="3.140625" style="46" customWidth="1"/>
    <col min="16" max="16363" width="3.140625" style="13" customWidth="1"/>
    <col min="16364" max="16384" width="3.140625" style="13"/>
  </cols>
  <sheetData>
    <row r="1" spans="3:11" ht="9.9499999999999993" customHeight="1" x14ac:dyDescent="0.3"/>
    <row r="2" spans="3:11" ht="9.9499999999999993" customHeight="1" x14ac:dyDescent="0.3"/>
    <row r="3" spans="3:11" ht="9.9499999999999993" customHeight="1" x14ac:dyDescent="0.3"/>
    <row r="4" spans="3:11" ht="9.9499999999999993" customHeight="1" x14ac:dyDescent="0.3"/>
    <row r="5" spans="3:11" ht="9.9499999999999993" customHeight="1" x14ac:dyDescent="0.3"/>
    <row r="6" spans="3:11" ht="9.9499999999999993" customHeight="1" x14ac:dyDescent="0.3"/>
    <row r="7" spans="3:11" ht="9.9499999999999993" customHeight="1" x14ac:dyDescent="0.3"/>
    <row r="8" spans="3:11" ht="9.9499999999999993" customHeight="1" x14ac:dyDescent="0.3"/>
    <row r="9" spans="3:11" ht="9.9499999999999993" customHeight="1" x14ac:dyDescent="0.3"/>
    <row r="10" spans="3:11" ht="9.9499999999999993" customHeight="1" x14ac:dyDescent="0.3"/>
    <row r="11" spans="3:11" ht="9.9499999999999993" customHeight="1" x14ac:dyDescent="0.3"/>
    <row r="12" spans="3:11" ht="31.5" customHeight="1" x14ac:dyDescent="0.3"/>
    <row r="13" spans="3:11" ht="24.75" customHeight="1" x14ac:dyDescent="0.3"/>
    <row r="14" spans="3:11" ht="20.25" customHeight="1" x14ac:dyDescent="0.3"/>
    <row r="15" spans="3:11" ht="20.100000000000001" customHeight="1" x14ac:dyDescent="0.3">
      <c r="C15" s="600" t="s">
        <v>192</v>
      </c>
      <c r="D15" s="600"/>
      <c r="E15" s="600"/>
      <c r="F15" s="600"/>
      <c r="G15" s="600"/>
      <c r="H15" s="600"/>
      <c r="I15" s="600"/>
      <c r="J15" s="600"/>
      <c r="K15" s="600"/>
    </row>
    <row r="16" spans="3:11" ht="37.700000000000003" customHeight="1" x14ac:dyDescent="0.3">
      <c r="C16" s="505" t="s">
        <v>193</v>
      </c>
      <c r="D16" s="505"/>
      <c r="E16" s="505"/>
      <c r="F16" s="505"/>
      <c r="G16" s="505"/>
      <c r="H16" s="505"/>
      <c r="I16" s="505"/>
      <c r="J16" s="505"/>
      <c r="K16" s="505"/>
    </row>
    <row r="17" spans="2:14" ht="9.9499999999999993" customHeight="1" thickBot="1" x14ac:dyDescent="0.35">
      <c r="C17" s="14"/>
      <c r="D17" s="14"/>
      <c r="F17" s="15"/>
    </row>
    <row r="18" spans="2:14" ht="36.75" customHeight="1" x14ac:dyDescent="0.3">
      <c r="B18" s="594" t="s">
        <v>111</v>
      </c>
      <c r="C18" s="620" t="s">
        <v>194</v>
      </c>
      <c r="D18" s="623" t="s">
        <v>8</v>
      </c>
      <c r="E18" s="623" t="s">
        <v>195</v>
      </c>
      <c r="F18" s="616" t="s">
        <v>159</v>
      </c>
      <c r="G18" s="626" t="s">
        <v>114</v>
      </c>
      <c r="H18" s="626"/>
      <c r="I18" s="626"/>
      <c r="J18" s="616" t="s">
        <v>196</v>
      </c>
      <c r="K18" s="603" t="s">
        <v>126</v>
      </c>
      <c r="L18" s="578"/>
      <c r="M18" s="578"/>
      <c r="N18" s="578"/>
    </row>
    <row r="19" spans="2:14" ht="29.25" customHeight="1" x14ac:dyDescent="0.3">
      <c r="B19" s="595"/>
      <c r="C19" s="621"/>
      <c r="D19" s="624"/>
      <c r="E19" s="624"/>
      <c r="F19" s="617"/>
      <c r="G19" s="614" t="s">
        <v>13</v>
      </c>
      <c r="H19" s="624" t="s">
        <v>15</v>
      </c>
      <c r="I19" s="624" t="s">
        <v>17</v>
      </c>
      <c r="J19" s="617"/>
      <c r="K19" s="604"/>
      <c r="L19" s="578"/>
      <c r="M19" s="578"/>
      <c r="N19" s="578"/>
    </row>
    <row r="20" spans="2:14" ht="113.25" customHeight="1" thickBot="1" x14ac:dyDescent="0.35">
      <c r="B20" s="596"/>
      <c r="C20" s="622"/>
      <c r="D20" s="625"/>
      <c r="E20" s="625"/>
      <c r="F20" s="618"/>
      <c r="G20" s="615"/>
      <c r="H20" s="615"/>
      <c r="I20" s="615"/>
      <c r="J20" s="618"/>
      <c r="K20" s="605"/>
      <c r="L20" s="578"/>
      <c r="M20" s="578"/>
      <c r="N20" s="578"/>
    </row>
    <row r="21" spans="2:14" ht="134.25" customHeight="1" thickBot="1" x14ac:dyDescent="0.35">
      <c r="B21" s="311" t="str">
        <f>+LEFT(C21,4)</f>
        <v>10.1</v>
      </c>
      <c r="C21" s="610" t="s">
        <v>197</v>
      </c>
      <c r="D21" s="341" t="s">
        <v>187</v>
      </c>
      <c r="E21" s="343" t="s">
        <v>624</v>
      </c>
      <c r="F21" s="613">
        <v>3</v>
      </c>
      <c r="G21" s="105">
        <v>1</v>
      </c>
      <c r="H21" s="186" t="s">
        <v>718</v>
      </c>
      <c r="I21" s="321" t="s">
        <v>625</v>
      </c>
      <c r="J21" s="619">
        <v>3</v>
      </c>
      <c r="K21" s="606" t="str">
        <f t="shared" ref="K21" si="0">+IF(OR(ISBLANK(F21),ISBLANK(J21)),"",IF(OR(AND(F21=1,J21=1),AND(F21=1,J21=2),AND(F21=1,J21=3)),"Deficiencia de control mayor (diseño y ejecución)",IF(OR(AND(F21=2,J21=2),AND(F21=3,J21=1),AND(F21=3,J21=2),AND(F21=2,J21=1)),"Deficiencia de control (diseño o ejecución)",IF(AND(F21=2,J21=3),"Oportunidad de mejora","Mantenimiento del control"))))</f>
        <v>Mantenimiento del control</v>
      </c>
      <c r="L21" s="308">
        <f>+IF(K21="",152,IF(K21="Deficiencia de control mayor (diseño y ejecución)",160,IF(K21="Deficiencia de control (diseño o ejecución)",180,IF(K21="Oportunidad de mejora",200,220))))</f>
        <v>220</v>
      </c>
      <c r="M21" s="499">
        <v>3.4569000000000001</v>
      </c>
      <c r="N21" s="499">
        <f>+L21+M21</f>
        <v>223.45689999999999</v>
      </c>
    </row>
    <row r="22" spans="2:14" ht="14.25" hidden="1" customHeight="1" thickBot="1" x14ac:dyDescent="0.35">
      <c r="B22" s="312"/>
      <c r="C22" s="611"/>
      <c r="D22" s="341"/>
      <c r="E22" s="338"/>
      <c r="F22" s="327"/>
      <c r="G22" s="106">
        <v>2</v>
      </c>
      <c r="H22" s="106"/>
      <c r="I22" s="321"/>
      <c r="J22" s="426"/>
      <c r="K22" s="414"/>
      <c r="L22" s="308"/>
      <c r="M22" s="499"/>
      <c r="N22" s="499"/>
    </row>
    <row r="23" spans="2:14" ht="1.5" hidden="1" customHeight="1" thickBot="1" x14ac:dyDescent="0.35">
      <c r="B23" s="312"/>
      <c r="C23" s="611"/>
      <c r="D23" s="341"/>
      <c r="E23" s="338"/>
      <c r="F23" s="327"/>
      <c r="G23" s="106">
        <v>3</v>
      </c>
      <c r="H23" s="106"/>
      <c r="I23" s="321"/>
      <c r="J23" s="426"/>
      <c r="K23" s="414"/>
      <c r="L23" s="308"/>
      <c r="M23" s="499"/>
      <c r="N23" s="499"/>
    </row>
    <row r="24" spans="2:14" ht="39.75" hidden="1" customHeight="1" thickBot="1" x14ac:dyDescent="0.35">
      <c r="B24" s="312"/>
      <c r="C24" s="611"/>
      <c r="D24" s="341"/>
      <c r="E24" s="338"/>
      <c r="F24" s="327"/>
      <c r="G24" s="106">
        <v>4</v>
      </c>
      <c r="H24" s="106"/>
      <c r="I24" s="321"/>
      <c r="J24" s="426"/>
      <c r="K24" s="414"/>
      <c r="L24" s="308"/>
      <c r="M24" s="499"/>
      <c r="N24" s="499"/>
    </row>
    <row r="25" spans="2:14" ht="36.75" hidden="1" customHeight="1" thickBot="1" x14ac:dyDescent="0.35">
      <c r="B25" s="312"/>
      <c r="C25" s="611"/>
      <c r="D25" s="341"/>
      <c r="E25" s="338"/>
      <c r="F25" s="327"/>
      <c r="G25" s="106">
        <v>5</v>
      </c>
      <c r="H25" s="106"/>
      <c r="I25" s="321"/>
      <c r="J25" s="426"/>
      <c r="K25" s="414"/>
      <c r="L25" s="308"/>
      <c r="M25" s="499"/>
      <c r="N25" s="499"/>
    </row>
    <row r="26" spans="2:14" ht="37.5" hidden="1" customHeight="1" thickBot="1" x14ac:dyDescent="0.35">
      <c r="B26" s="312"/>
      <c r="C26" s="611"/>
      <c r="D26" s="341"/>
      <c r="E26" s="338"/>
      <c r="F26" s="327"/>
      <c r="G26" s="106">
        <v>6</v>
      </c>
      <c r="H26" s="106"/>
      <c r="I26" s="321"/>
      <c r="J26" s="426"/>
      <c r="K26" s="414"/>
      <c r="L26" s="308"/>
      <c r="M26" s="499"/>
      <c r="N26" s="499"/>
    </row>
    <row r="27" spans="2:14" ht="37.5" hidden="1" customHeight="1" thickBot="1" x14ac:dyDescent="0.35">
      <c r="B27" s="312"/>
      <c r="C27" s="611"/>
      <c r="D27" s="341"/>
      <c r="E27" s="338"/>
      <c r="F27" s="327"/>
      <c r="G27" s="106">
        <v>7</v>
      </c>
      <c r="H27" s="106"/>
      <c r="I27" s="321"/>
      <c r="J27" s="426"/>
      <c r="K27" s="414"/>
      <c r="L27" s="308"/>
      <c r="M27" s="499"/>
      <c r="N27" s="499"/>
    </row>
    <row r="28" spans="2:14" ht="45" hidden="1" customHeight="1" thickBot="1" x14ac:dyDescent="0.35">
      <c r="B28" s="313"/>
      <c r="C28" s="612"/>
      <c r="D28" s="342"/>
      <c r="E28" s="339"/>
      <c r="F28" s="328"/>
      <c r="G28" s="107">
        <v>8</v>
      </c>
      <c r="H28" s="107"/>
      <c r="I28" s="322"/>
      <c r="J28" s="427"/>
      <c r="K28" s="415"/>
      <c r="L28" s="308"/>
      <c r="M28" s="499"/>
      <c r="N28" s="499"/>
    </row>
    <row r="29" spans="2:14" ht="172.5" customHeight="1" x14ac:dyDescent="0.3">
      <c r="B29" s="311" t="str">
        <f>+LEFT(C29,4)</f>
        <v>10.2</v>
      </c>
      <c r="C29" s="635" t="s">
        <v>198</v>
      </c>
      <c r="D29" s="340" t="s">
        <v>187</v>
      </c>
      <c r="E29" s="337" t="s">
        <v>514</v>
      </c>
      <c r="F29" s="326">
        <v>3</v>
      </c>
      <c r="G29" s="108">
        <v>1</v>
      </c>
      <c r="H29" s="161" t="s">
        <v>626</v>
      </c>
      <c r="I29" s="320" t="s">
        <v>717</v>
      </c>
      <c r="J29" s="425">
        <v>3</v>
      </c>
      <c r="K29" s="413" t="str">
        <f t="shared" ref="K29:K37" si="1">+IF(OR(ISBLANK(F29),ISBLANK(J29)),"",IF(OR(AND(F29=1,J29=1),AND(F29=1,J29=2),AND(F29=1,J29=3)),"Deficiencia de control mayor (diseño y ejecución)",IF(OR(AND(F29=2,J29=2),AND(F29=3,J29=1),AND(F29=3,J29=2),AND(F29=2,J29=1)),"Deficiencia de control (diseño o ejecución)",IF(AND(F29=2,J29=3),"Oportunidad de mejora","Mantenimiento del control"))))</f>
        <v>Mantenimiento del control</v>
      </c>
      <c r="L29" s="308">
        <f t="shared" ref="L29" si="2">+IF(K29="",152,IF(K29="Deficiencia de control mayor (diseño y ejecución)",160,IF(K29="Deficiencia de control (diseño o ejecución)",180,IF(K29="Oportunidad de mejora",200,220))))</f>
        <v>220</v>
      </c>
      <c r="M29" s="499">
        <v>3.5478000000000001</v>
      </c>
      <c r="N29" s="499">
        <f>+L29+M29</f>
        <v>223.5478</v>
      </c>
    </row>
    <row r="30" spans="2:14" ht="6" hidden="1" customHeight="1" thickBot="1" x14ac:dyDescent="0.35">
      <c r="B30" s="312"/>
      <c r="C30" s="611"/>
      <c r="D30" s="341"/>
      <c r="E30" s="338"/>
      <c r="F30" s="327"/>
      <c r="G30" s="106">
        <v>2</v>
      </c>
      <c r="H30" s="106"/>
      <c r="I30" s="321"/>
      <c r="J30" s="426"/>
      <c r="K30" s="414"/>
      <c r="L30" s="308"/>
      <c r="M30" s="499"/>
      <c r="N30" s="499"/>
    </row>
    <row r="31" spans="2:14" ht="21" hidden="1" customHeight="1" thickBot="1" x14ac:dyDescent="0.35">
      <c r="B31" s="312"/>
      <c r="C31" s="611"/>
      <c r="D31" s="341"/>
      <c r="E31" s="338"/>
      <c r="F31" s="327"/>
      <c r="G31" s="106">
        <v>3</v>
      </c>
      <c r="H31" s="106"/>
      <c r="I31" s="321"/>
      <c r="J31" s="426"/>
      <c r="K31" s="414"/>
      <c r="L31" s="308"/>
      <c r="M31" s="499"/>
      <c r="N31" s="499"/>
    </row>
    <row r="32" spans="2:14" ht="21" hidden="1" customHeight="1" thickBot="1" x14ac:dyDescent="0.35">
      <c r="B32" s="312"/>
      <c r="C32" s="611"/>
      <c r="D32" s="341"/>
      <c r="E32" s="338"/>
      <c r="F32" s="327"/>
      <c r="G32" s="106">
        <v>4</v>
      </c>
      <c r="H32" s="106"/>
      <c r="I32" s="321"/>
      <c r="J32" s="426"/>
      <c r="K32" s="414"/>
      <c r="L32" s="308"/>
      <c r="M32" s="499"/>
      <c r="N32" s="499"/>
    </row>
    <row r="33" spans="2:14" ht="21" hidden="1" customHeight="1" thickBot="1" x14ac:dyDescent="0.35">
      <c r="B33" s="312"/>
      <c r="C33" s="611"/>
      <c r="D33" s="341"/>
      <c r="E33" s="338"/>
      <c r="F33" s="327"/>
      <c r="G33" s="106">
        <v>5</v>
      </c>
      <c r="H33" s="106"/>
      <c r="I33" s="321"/>
      <c r="J33" s="426"/>
      <c r="K33" s="414"/>
      <c r="L33" s="308"/>
      <c r="M33" s="499"/>
      <c r="N33" s="499"/>
    </row>
    <row r="34" spans="2:14" ht="21" hidden="1" customHeight="1" thickBot="1" x14ac:dyDescent="0.35">
      <c r="B34" s="312"/>
      <c r="C34" s="611"/>
      <c r="D34" s="341"/>
      <c r="E34" s="338"/>
      <c r="F34" s="327"/>
      <c r="G34" s="106">
        <v>6</v>
      </c>
      <c r="H34" s="106"/>
      <c r="I34" s="321"/>
      <c r="J34" s="426"/>
      <c r="K34" s="414"/>
      <c r="L34" s="308"/>
      <c r="M34" s="499"/>
      <c r="N34" s="499"/>
    </row>
    <row r="35" spans="2:14" ht="25.5" hidden="1" customHeight="1" thickBot="1" x14ac:dyDescent="0.35">
      <c r="B35" s="312"/>
      <c r="C35" s="611"/>
      <c r="D35" s="341"/>
      <c r="E35" s="338"/>
      <c r="F35" s="327"/>
      <c r="G35" s="106">
        <v>7</v>
      </c>
      <c r="H35" s="106"/>
      <c r="I35" s="321"/>
      <c r="J35" s="426"/>
      <c r="K35" s="414"/>
      <c r="L35" s="308"/>
      <c r="M35" s="499"/>
      <c r="N35" s="499"/>
    </row>
    <row r="36" spans="2:14" ht="55.5" customHeight="1" thickBot="1" x14ac:dyDescent="0.35">
      <c r="B36" s="313"/>
      <c r="C36" s="612"/>
      <c r="D36" s="342"/>
      <c r="E36" s="339"/>
      <c r="F36" s="328"/>
      <c r="G36" s="107">
        <v>8</v>
      </c>
      <c r="H36" s="107"/>
      <c r="I36" s="322"/>
      <c r="J36" s="427"/>
      <c r="K36" s="415"/>
      <c r="L36" s="308"/>
      <c r="M36" s="499"/>
      <c r="N36" s="499"/>
    </row>
    <row r="37" spans="2:14" ht="102" customHeight="1" thickBot="1" x14ac:dyDescent="0.35">
      <c r="B37" s="311" t="str">
        <f>+LEFT(C37,4)</f>
        <v>10.3</v>
      </c>
      <c r="C37" s="635" t="s">
        <v>199</v>
      </c>
      <c r="D37" s="645" t="s">
        <v>200</v>
      </c>
      <c r="E37" s="337" t="s">
        <v>628</v>
      </c>
      <c r="F37" s="326">
        <v>3</v>
      </c>
      <c r="G37" s="108">
        <v>1</v>
      </c>
      <c r="H37" s="161" t="s">
        <v>627</v>
      </c>
      <c r="I37" s="320" t="s">
        <v>672</v>
      </c>
      <c r="J37" s="425">
        <v>3</v>
      </c>
      <c r="K37" s="413" t="str">
        <f t="shared" si="1"/>
        <v>Mantenimiento del control</v>
      </c>
      <c r="L37" s="308">
        <f t="shared" ref="L37" si="3">+IF(K37="",152,IF(K37="Deficiencia de control mayor (diseño y ejecución)",160,IF(K37="Deficiencia de control (diseño o ejecución)",180,IF(K37="Oportunidad de mejora",200,220))))</f>
        <v>220</v>
      </c>
      <c r="M37" s="499">
        <v>3.6457999999999999</v>
      </c>
      <c r="N37" s="499">
        <f>+L37+M37</f>
        <v>223.64580000000001</v>
      </c>
    </row>
    <row r="38" spans="2:14" ht="41.25" hidden="1" customHeight="1" thickBot="1" x14ac:dyDescent="0.35">
      <c r="B38" s="312"/>
      <c r="C38" s="611"/>
      <c r="D38" s="646"/>
      <c r="E38" s="338"/>
      <c r="F38" s="327"/>
      <c r="G38" s="106">
        <v>2</v>
      </c>
      <c r="H38" s="106"/>
      <c r="I38" s="321"/>
      <c r="J38" s="426"/>
      <c r="K38" s="414"/>
      <c r="L38" s="308"/>
      <c r="M38" s="499"/>
      <c r="N38" s="499"/>
    </row>
    <row r="39" spans="2:14" ht="21" hidden="1" customHeight="1" thickBot="1" x14ac:dyDescent="0.35">
      <c r="B39" s="312"/>
      <c r="C39" s="611"/>
      <c r="D39" s="646"/>
      <c r="E39" s="338"/>
      <c r="F39" s="327"/>
      <c r="G39" s="106">
        <v>3</v>
      </c>
      <c r="H39" s="106"/>
      <c r="I39" s="321"/>
      <c r="J39" s="426"/>
      <c r="K39" s="414"/>
      <c r="L39" s="308"/>
      <c r="M39" s="499"/>
      <c r="N39" s="499"/>
    </row>
    <row r="40" spans="2:14" ht="21" hidden="1" customHeight="1" thickBot="1" x14ac:dyDescent="0.35">
      <c r="B40" s="312"/>
      <c r="C40" s="611"/>
      <c r="D40" s="646"/>
      <c r="E40" s="338"/>
      <c r="F40" s="327"/>
      <c r="G40" s="106">
        <v>4</v>
      </c>
      <c r="H40" s="106"/>
      <c r="I40" s="321"/>
      <c r="J40" s="426"/>
      <c r="K40" s="414"/>
      <c r="L40" s="308"/>
      <c r="M40" s="499"/>
      <c r="N40" s="499"/>
    </row>
    <row r="41" spans="2:14" ht="21" hidden="1" customHeight="1" thickBot="1" x14ac:dyDescent="0.35">
      <c r="B41" s="312"/>
      <c r="C41" s="611"/>
      <c r="D41" s="646"/>
      <c r="E41" s="338"/>
      <c r="F41" s="327"/>
      <c r="G41" s="106">
        <v>5</v>
      </c>
      <c r="H41" s="106"/>
      <c r="I41" s="321"/>
      <c r="J41" s="426"/>
      <c r="K41" s="414"/>
      <c r="L41" s="308"/>
      <c r="M41" s="499"/>
      <c r="N41" s="499"/>
    </row>
    <row r="42" spans="2:14" ht="21" hidden="1" customHeight="1" thickBot="1" x14ac:dyDescent="0.35">
      <c r="B42" s="312"/>
      <c r="C42" s="611"/>
      <c r="D42" s="646"/>
      <c r="E42" s="338"/>
      <c r="F42" s="327"/>
      <c r="G42" s="106">
        <v>6</v>
      </c>
      <c r="H42" s="106"/>
      <c r="I42" s="321"/>
      <c r="J42" s="426"/>
      <c r="K42" s="414"/>
      <c r="L42" s="308"/>
      <c r="M42" s="499"/>
      <c r="N42" s="499"/>
    </row>
    <row r="43" spans="2:14" ht="21" hidden="1" customHeight="1" thickBot="1" x14ac:dyDescent="0.35">
      <c r="B43" s="312"/>
      <c r="C43" s="611"/>
      <c r="D43" s="646"/>
      <c r="E43" s="338"/>
      <c r="F43" s="327"/>
      <c r="G43" s="106">
        <v>7</v>
      </c>
      <c r="H43" s="106"/>
      <c r="I43" s="321"/>
      <c r="J43" s="426"/>
      <c r="K43" s="414"/>
      <c r="L43" s="308"/>
      <c r="M43" s="499"/>
      <c r="N43" s="499"/>
    </row>
    <row r="44" spans="2:14" ht="21" hidden="1" customHeight="1" thickBot="1" x14ac:dyDescent="0.35">
      <c r="B44" s="313"/>
      <c r="C44" s="612"/>
      <c r="D44" s="647"/>
      <c r="E44" s="339"/>
      <c r="F44" s="328"/>
      <c r="G44" s="107">
        <v>8</v>
      </c>
      <c r="H44" s="107"/>
      <c r="I44" s="322"/>
      <c r="J44" s="427"/>
      <c r="K44" s="415"/>
      <c r="L44" s="308"/>
      <c r="M44" s="499"/>
      <c r="N44" s="499"/>
    </row>
    <row r="45" spans="2:14" ht="27" customHeight="1" x14ac:dyDescent="0.3">
      <c r="B45" s="597"/>
      <c r="C45" s="648" t="s">
        <v>201</v>
      </c>
      <c r="D45" s="651" t="s">
        <v>8</v>
      </c>
      <c r="E45" s="642" t="s">
        <v>195</v>
      </c>
      <c r="F45" s="652" t="s">
        <v>159</v>
      </c>
      <c r="G45" s="654" t="s">
        <v>114</v>
      </c>
      <c r="H45" s="655"/>
      <c r="I45" s="655"/>
      <c r="J45" s="652" t="s">
        <v>196</v>
      </c>
      <c r="K45" s="607" t="s">
        <v>126</v>
      </c>
      <c r="L45" s="577"/>
      <c r="M45" s="577"/>
      <c r="N45" s="577"/>
    </row>
    <row r="46" spans="2:14" ht="33" customHeight="1" x14ac:dyDescent="0.3">
      <c r="B46" s="598"/>
      <c r="C46" s="649"/>
      <c r="D46" s="637"/>
      <c r="E46" s="643"/>
      <c r="F46" s="627"/>
      <c r="G46" s="629" t="s">
        <v>13</v>
      </c>
      <c r="H46" s="633" t="s">
        <v>15</v>
      </c>
      <c r="I46" s="633" t="s">
        <v>17</v>
      </c>
      <c r="J46" s="627"/>
      <c r="K46" s="608"/>
      <c r="L46" s="577"/>
      <c r="M46" s="577"/>
      <c r="N46" s="577"/>
    </row>
    <row r="47" spans="2:14" ht="118.5" customHeight="1" thickBot="1" x14ac:dyDescent="0.35">
      <c r="B47" s="599"/>
      <c r="C47" s="650"/>
      <c r="D47" s="638"/>
      <c r="E47" s="644"/>
      <c r="F47" s="653"/>
      <c r="G47" s="656"/>
      <c r="H47" s="634"/>
      <c r="I47" s="634"/>
      <c r="J47" s="653"/>
      <c r="K47" s="609"/>
      <c r="L47" s="577"/>
      <c r="M47" s="577"/>
      <c r="N47" s="577"/>
    </row>
    <row r="48" spans="2:14" ht="288.75" customHeight="1" thickBot="1" x14ac:dyDescent="0.35">
      <c r="B48" s="311" t="str">
        <f>+LEFT(C48,4)</f>
        <v>11.1</v>
      </c>
      <c r="C48" s="635" t="s">
        <v>202</v>
      </c>
      <c r="D48" s="340" t="s">
        <v>203</v>
      </c>
      <c r="E48" s="329" t="s">
        <v>630</v>
      </c>
      <c r="F48" s="425">
        <v>3</v>
      </c>
      <c r="G48" s="108">
        <v>1</v>
      </c>
      <c r="H48" s="161" t="s">
        <v>629</v>
      </c>
      <c r="I48" s="320" t="s">
        <v>709</v>
      </c>
      <c r="J48" s="425">
        <v>3</v>
      </c>
      <c r="K48" s="413" t="str">
        <f t="shared" ref="K48:K72" si="4">+IF(OR(ISBLANK(F48),ISBLANK(J48)),"",IF(OR(AND(F48=1,J48=1),AND(F48=1,J48=2),AND(F48=1,J48=3)),"Deficiencia de control mayor (diseño y ejecución)",IF(OR(AND(F48=2,J48=2),AND(F48=3,J48=1),AND(F48=3,J48=2),AND(F48=2,J48=1)),"Deficiencia de control (diseño o ejecución)",IF(AND(F48=2,J48=3),"Oportunidad de mejora","Mantenimiento del control"))))</f>
        <v>Mantenimiento del control</v>
      </c>
      <c r="L48" s="308">
        <f t="shared" ref="L48" si="5">+IF(K48="",152,IF(K48="Deficiencia de control mayor (diseño y ejecución)",160,IF(K48="Deficiencia de control (diseño o ejecución)",180,IF(K48="Oportunidad de mejora",200,220))))</f>
        <v>220</v>
      </c>
      <c r="M48" s="499">
        <v>3.7896000000000001</v>
      </c>
      <c r="N48" s="499">
        <f>+L48+M48</f>
        <v>223.78960000000001</v>
      </c>
    </row>
    <row r="49" spans="2:15" ht="26.25" hidden="1" customHeight="1" thickBot="1" x14ac:dyDescent="0.35">
      <c r="B49" s="312"/>
      <c r="C49" s="611"/>
      <c r="D49" s="341"/>
      <c r="E49" s="330"/>
      <c r="F49" s="426"/>
      <c r="G49" s="106">
        <v>2</v>
      </c>
      <c r="H49" s="131"/>
      <c r="I49" s="321"/>
      <c r="J49" s="426"/>
      <c r="K49" s="414"/>
      <c r="L49" s="308"/>
      <c r="M49" s="499"/>
      <c r="N49" s="499"/>
    </row>
    <row r="50" spans="2:15" ht="136.5" hidden="1" customHeight="1" thickBot="1" x14ac:dyDescent="0.35">
      <c r="B50" s="312"/>
      <c r="C50" s="611"/>
      <c r="D50" s="341"/>
      <c r="E50" s="330"/>
      <c r="F50" s="426"/>
      <c r="G50" s="106">
        <v>3</v>
      </c>
      <c r="H50" s="138"/>
      <c r="I50" s="321"/>
      <c r="J50" s="426"/>
      <c r="K50" s="414"/>
      <c r="L50" s="308"/>
      <c r="M50" s="499"/>
      <c r="N50" s="499"/>
    </row>
    <row r="51" spans="2:15" ht="1.5" hidden="1" customHeight="1" thickBot="1" x14ac:dyDescent="0.35">
      <c r="B51" s="312"/>
      <c r="C51" s="611"/>
      <c r="D51" s="341"/>
      <c r="E51" s="330"/>
      <c r="F51" s="426"/>
      <c r="G51" s="106">
        <v>4</v>
      </c>
      <c r="H51" s="106"/>
      <c r="I51" s="321"/>
      <c r="J51" s="426"/>
      <c r="K51" s="414"/>
      <c r="L51" s="308"/>
      <c r="M51" s="499"/>
      <c r="N51" s="499"/>
    </row>
    <row r="52" spans="2:15" ht="21" hidden="1" customHeight="1" thickBot="1" x14ac:dyDescent="0.35">
      <c r="B52" s="312"/>
      <c r="C52" s="611"/>
      <c r="D52" s="341"/>
      <c r="E52" s="330"/>
      <c r="F52" s="426"/>
      <c r="G52" s="106">
        <v>5</v>
      </c>
      <c r="H52" s="106"/>
      <c r="I52" s="321"/>
      <c r="J52" s="426"/>
      <c r="K52" s="414"/>
      <c r="L52" s="308"/>
      <c r="M52" s="499"/>
      <c r="N52" s="499"/>
    </row>
    <row r="53" spans="2:15" ht="21" hidden="1" customHeight="1" thickBot="1" x14ac:dyDescent="0.35">
      <c r="B53" s="312"/>
      <c r="C53" s="611"/>
      <c r="D53" s="341"/>
      <c r="E53" s="330"/>
      <c r="F53" s="426"/>
      <c r="G53" s="106">
        <v>6</v>
      </c>
      <c r="H53" s="106"/>
      <c r="I53" s="321"/>
      <c r="J53" s="426"/>
      <c r="K53" s="414"/>
      <c r="L53" s="308"/>
      <c r="M53" s="499"/>
      <c r="N53" s="499"/>
    </row>
    <row r="54" spans="2:15" ht="21" hidden="1" customHeight="1" thickBot="1" x14ac:dyDescent="0.35">
      <c r="B54" s="312"/>
      <c r="C54" s="611"/>
      <c r="D54" s="341"/>
      <c r="E54" s="330"/>
      <c r="F54" s="426"/>
      <c r="G54" s="106">
        <v>7</v>
      </c>
      <c r="H54" s="106"/>
      <c r="I54" s="321"/>
      <c r="J54" s="426"/>
      <c r="K54" s="414"/>
      <c r="L54" s="308"/>
      <c r="M54" s="499"/>
      <c r="N54" s="499"/>
    </row>
    <row r="55" spans="2:15" ht="123.75" hidden="1" customHeight="1" thickBot="1" x14ac:dyDescent="0.35">
      <c r="B55" s="313"/>
      <c r="C55" s="612"/>
      <c r="D55" s="342"/>
      <c r="E55" s="331"/>
      <c r="F55" s="427"/>
      <c r="G55" s="107">
        <v>8</v>
      </c>
      <c r="H55" s="107"/>
      <c r="I55" s="322"/>
      <c r="J55" s="427"/>
      <c r="K55" s="415"/>
      <c r="L55" s="308"/>
      <c r="M55" s="499"/>
      <c r="N55" s="499"/>
    </row>
    <row r="56" spans="2:15" ht="54.75" customHeight="1" x14ac:dyDescent="0.3">
      <c r="B56" s="311" t="str">
        <f>+LEFT(C56,4)</f>
        <v>11.2</v>
      </c>
      <c r="C56" s="635" t="s">
        <v>204</v>
      </c>
      <c r="D56" s="340" t="s">
        <v>203</v>
      </c>
      <c r="E56" s="337" t="s">
        <v>631</v>
      </c>
      <c r="F56" s="425">
        <v>3</v>
      </c>
      <c r="G56" s="108">
        <v>1</v>
      </c>
      <c r="H56" s="161" t="s">
        <v>510</v>
      </c>
      <c r="I56" s="436" t="s">
        <v>637</v>
      </c>
      <c r="J56" s="425">
        <v>3</v>
      </c>
      <c r="K56" s="413" t="str">
        <f t="shared" si="4"/>
        <v>Mantenimiento del control</v>
      </c>
      <c r="L56" s="308">
        <f t="shared" ref="L56" si="6">+IF(K56="",152,IF(K56="Deficiencia de control mayor (diseño y ejecución)",160,IF(K56="Deficiencia de control (diseño o ejecución)",180,IF(K56="Oportunidad de mejora",200,220))))</f>
        <v>220</v>
      </c>
      <c r="M56" s="499">
        <v>3.8456000000000001</v>
      </c>
      <c r="N56" s="499">
        <f>+L56+M56</f>
        <v>223.84559999999999</v>
      </c>
    </row>
    <row r="57" spans="2:15" s="255" customFormat="1" ht="75.75" customHeight="1" thickBot="1" x14ac:dyDescent="0.4">
      <c r="B57" s="312"/>
      <c r="C57" s="611"/>
      <c r="D57" s="341"/>
      <c r="E57" s="338"/>
      <c r="F57" s="426"/>
      <c r="G57" s="253">
        <v>2</v>
      </c>
      <c r="H57" s="133" t="s">
        <v>511</v>
      </c>
      <c r="I57" s="437"/>
      <c r="J57" s="426"/>
      <c r="K57" s="414"/>
      <c r="L57" s="308"/>
      <c r="M57" s="499"/>
      <c r="N57" s="499"/>
      <c r="O57" s="254"/>
    </row>
    <row r="58" spans="2:15" ht="21.75" hidden="1" customHeight="1" thickBot="1" x14ac:dyDescent="0.35">
      <c r="B58" s="312"/>
      <c r="C58" s="611"/>
      <c r="D58" s="341"/>
      <c r="E58" s="338"/>
      <c r="F58" s="426"/>
      <c r="G58" s="106">
        <v>3</v>
      </c>
      <c r="H58" s="106"/>
      <c r="I58" s="437"/>
      <c r="J58" s="426"/>
      <c r="K58" s="414"/>
      <c r="L58" s="308"/>
      <c r="M58" s="499"/>
      <c r="N58" s="499"/>
    </row>
    <row r="59" spans="2:15" ht="21.75" hidden="1" customHeight="1" thickBot="1" x14ac:dyDescent="0.35">
      <c r="B59" s="312"/>
      <c r="C59" s="611"/>
      <c r="D59" s="341"/>
      <c r="E59" s="338"/>
      <c r="F59" s="426"/>
      <c r="G59" s="106">
        <v>4</v>
      </c>
      <c r="H59" s="106"/>
      <c r="I59" s="437"/>
      <c r="J59" s="426"/>
      <c r="K59" s="414"/>
      <c r="L59" s="308"/>
      <c r="M59" s="499"/>
      <c r="N59" s="499"/>
    </row>
    <row r="60" spans="2:15" ht="21.75" hidden="1" customHeight="1" thickBot="1" x14ac:dyDescent="0.35">
      <c r="B60" s="312"/>
      <c r="C60" s="611"/>
      <c r="D60" s="341"/>
      <c r="E60" s="338"/>
      <c r="F60" s="426"/>
      <c r="G60" s="106">
        <v>5</v>
      </c>
      <c r="H60" s="106"/>
      <c r="I60" s="437"/>
      <c r="J60" s="426"/>
      <c r="K60" s="414"/>
      <c r="L60" s="308"/>
      <c r="M60" s="499"/>
      <c r="N60" s="499"/>
    </row>
    <row r="61" spans="2:15" ht="21.75" hidden="1" customHeight="1" thickBot="1" x14ac:dyDescent="0.35">
      <c r="B61" s="312"/>
      <c r="C61" s="611"/>
      <c r="D61" s="341"/>
      <c r="E61" s="338"/>
      <c r="F61" s="426"/>
      <c r="G61" s="106">
        <v>6</v>
      </c>
      <c r="H61" s="106"/>
      <c r="I61" s="437"/>
      <c r="J61" s="426"/>
      <c r="K61" s="414"/>
      <c r="L61" s="308"/>
      <c r="M61" s="499"/>
      <c r="N61" s="499"/>
    </row>
    <row r="62" spans="2:15" ht="21.75" hidden="1" customHeight="1" thickBot="1" x14ac:dyDescent="0.35">
      <c r="B62" s="312"/>
      <c r="C62" s="611"/>
      <c r="D62" s="341"/>
      <c r="E62" s="338"/>
      <c r="F62" s="426"/>
      <c r="G62" s="106">
        <v>7</v>
      </c>
      <c r="H62" s="106"/>
      <c r="I62" s="437"/>
      <c r="J62" s="426"/>
      <c r="K62" s="414"/>
      <c r="L62" s="308"/>
      <c r="M62" s="499"/>
      <c r="N62" s="499"/>
    </row>
    <row r="63" spans="2:15" ht="21.75" hidden="1" customHeight="1" thickBot="1" x14ac:dyDescent="0.35">
      <c r="B63" s="313"/>
      <c r="C63" s="612"/>
      <c r="D63" s="342"/>
      <c r="E63" s="339"/>
      <c r="F63" s="427"/>
      <c r="G63" s="107">
        <v>8</v>
      </c>
      <c r="H63" s="107"/>
      <c r="I63" s="438"/>
      <c r="J63" s="427"/>
      <c r="K63" s="415"/>
      <c r="L63" s="308"/>
      <c r="M63" s="499"/>
      <c r="N63" s="499"/>
    </row>
    <row r="64" spans="2:15" ht="186" customHeight="1" x14ac:dyDescent="0.3">
      <c r="B64" s="311" t="str">
        <f>+LEFT(C64,4)</f>
        <v>11.3</v>
      </c>
      <c r="C64" s="635" t="s">
        <v>205</v>
      </c>
      <c r="D64" s="340" t="s">
        <v>206</v>
      </c>
      <c r="E64" s="337" t="s">
        <v>633</v>
      </c>
      <c r="F64" s="425">
        <v>3</v>
      </c>
      <c r="G64" s="108">
        <v>1</v>
      </c>
      <c r="H64" s="161" t="s">
        <v>632</v>
      </c>
      <c r="I64" s="320" t="s">
        <v>710</v>
      </c>
      <c r="J64" s="425">
        <v>3</v>
      </c>
      <c r="K64" s="413" t="str">
        <f t="shared" si="4"/>
        <v>Mantenimiento del control</v>
      </c>
      <c r="L64" s="308">
        <f t="shared" ref="L64" si="7">+IF(K64="",152,IF(K64="Deficiencia de control mayor (diseño y ejecución)",160,IF(K64="Deficiencia de control (diseño o ejecución)",180,IF(K64="Oportunidad de mejora",200,220))))</f>
        <v>220</v>
      </c>
      <c r="M64" s="499">
        <v>3.9653999999999998</v>
      </c>
      <c r="N64" s="499">
        <f>+L64+M64</f>
        <v>223.96539999999999</v>
      </c>
    </row>
    <row r="65" spans="2:14" ht="21.75" hidden="1" customHeight="1" x14ac:dyDescent="0.3">
      <c r="B65" s="312"/>
      <c r="C65" s="611"/>
      <c r="D65" s="341"/>
      <c r="E65" s="338"/>
      <c r="F65" s="426"/>
      <c r="G65" s="106">
        <v>2</v>
      </c>
      <c r="H65" s="106"/>
      <c r="I65" s="321"/>
      <c r="J65" s="426"/>
      <c r="K65" s="414"/>
      <c r="L65" s="308"/>
      <c r="M65" s="499"/>
      <c r="N65" s="499"/>
    </row>
    <row r="66" spans="2:14" ht="0.75" customHeight="1" thickBot="1" x14ac:dyDescent="0.35">
      <c r="B66" s="312"/>
      <c r="C66" s="611"/>
      <c r="D66" s="341"/>
      <c r="E66" s="338"/>
      <c r="F66" s="426"/>
      <c r="G66" s="106">
        <v>3</v>
      </c>
      <c r="H66" s="106"/>
      <c r="I66" s="321"/>
      <c r="J66" s="426"/>
      <c r="K66" s="414"/>
      <c r="L66" s="308"/>
      <c r="M66" s="499"/>
      <c r="N66" s="499"/>
    </row>
    <row r="67" spans="2:14" ht="21.75" hidden="1" customHeight="1" thickBot="1" x14ac:dyDescent="0.35">
      <c r="B67" s="312"/>
      <c r="C67" s="611"/>
      <c r="D67" s="341"/>
      <c r="E67" s="338"/>
      <c r="F67" s="426"/>
      <c r="G67" s="106">
        <v>4</v>
      </c>
      <c r="H67" s="106"/>
      <c r="I67" s="321"/>
      <c r="J67" s="426"/>
      <c r="K67" s="414"/>
      <c r="L67" s="308"/>
      <c r="M67" s="499"/>
      <c r="N67" s="499"/>
    </row>
    <row r="68" spans="2:14" ht="21.75" hidden="1" customHeight="1" thickBot="1" x14ac:dyDescent="0.35">
      <c r="B68" s="312"/>
      <c r="C68" s="611"/>
      <c r="D68" s="341"/>
      <c r="E68" s="338"/>
      <c r="F68" s="426"/>
      <c r="G68" s="106">
        <v>5</v>
      </c>
      <c r="H68" s="106"/>
      <c r="I68" s="321"/>
      <c r="J68" s="426"/>
      <c r="K68" s="414"/>
      <c r="L68" s="308"/>
      <c r="M68" s="499"/>
      <c r="N68" s="499"/>
    </row>
    <row r="69" spans="2:14" ht="21.75" hidden="1" customHeight="1" thickBot="1" x14ac:dyDescent="0.35">
      <c r="B69" s="312"/>
      <c r="C69" s="611"/>
      <c r="D69" s="341"/>
      <c r="E69" s="338"/>
      <c r="F69" s="426"/>
      <c r="G69" s="106">
        <v>6</v>
      </c>
      <c r="H69" s="106"/>
      <c r="I69" s="321"/>
      <c r="J69" s="426"/>
      <c r="K69" s="414"/>
      <c r="L69" s="308"/>
      <c r="M69" s="499"/>
      <c r="N69" s="499"/>
    </row>
    <row r="70" spans="2:14" ht="21.75" hidden="1" customHeight="1" thickBot="1" x14ac:dyDescent="0.35">
      <c r="B70" s="312"/>
      <c r="C70" s="611"/>
      <c r="D70" s="341"/>
      <c r="E70" s="338"/>
      <c r="F70" s="426"/>
      <c r="G70" s="106">
        <v>7</v>
      </c>
      <c r="H70" s="106"/>
      <c r="I70" s="321"/>
      <c r="J70" s="426"/>
      <c r="K70" s="414"/>
      <c r="L70" s="308"/>
      <c r="M70" s="499"/>
      <c r="N70" s="499"/>
    </row>
    <row r="71" spans="2:14" ht="61.5" hidden="1" customHeight="1" thickBot="1" x14ac:dyDescent="0.35">
      <c r="B71" s="313"/>
      <c r="C71" s="612"/>
      <c r="D71" s="342"/>
      <c r="E71" s="339"/>
      <c r="F71" s="427"/>
      <c r="G71" s="107">
        <v>8</v>
      </c>
      <c r="H71" s="107"/>
      <c r="I71" s="322"/>
      <c r="J71" s="427"/>
      <c r="K71" s="415"/>
      <c r="L71" s="308"/>
      <c r="M71" s="499"/>
      <c r="N71" s="499"/>
    </row>
    <row r="72" spans="2:14" ht="121.5" customHeight="1" x14ac:dyDescent="0.3">
      <c r="B72" s="311" t="str">
        <f>+LEFT(C72,4)</f>
        <v>11.4</v>
      </c>
      <c r="C72" s="639" t="s">
        <v>207</v>
      </c>
      <c r="D72" s="340" t="s">
        <v>208</v>
      </c>
      <c r="E72" s="337" t="s">
        <v>512</v>
      </c>
      <c r="F72" s="425">
        <v>3</v>
      </c>
      <c r="G72" s="108">
        <v>1</v>
      </c>
      <c r="H72" s="161" t="s">
        <v>634</v>
      </c>
      <c r="I72" s="320" t="s">
        <v>711</v>
      </c>
      <c r="J72" s="425">
        <v>3</v>
      </c>
      <c r="K72" s="413" t="str">
        <f t="shared" si="4"/>
        <v>Mantenimiento del control</v>
      </c>
      <c r="L72" s="308">
        <f t="shared" ref="L72" si="8">+IF(K72="",152,IF(K72="Deficiencia de control mayor (diseño y ejecución)",160,IF(K72="Deficiencia de control (diseño o ejecución)",180,IF(K72="Oportunidad de mejora",200,220))))</f>
        <v>220</v>
      </c>
      <c r="M72" s="499">
        <v>4.0122999999999998</v>
      </c>
      <c r="N72" s="499">
        <f>+L72+M72</f>
        <v>224.01230000000001</v>
      </c>
    </row>
    <row r="73" spans="2:14" ht="16.5" hidden="1" customHeight="1" x14ac:dyDescent="0.3">
      <c r="B73" s="312"/>
      <c r="C73" s="640"/>
      <c r="D73" s="341"/>
      <c r="E73" s="338"/>
      <c r="F73" s="426"/>
      <c r="G73" s="106">
        <v>2</v>
      </c>
      <c r="H73" s="106"/>
      <c r="I73" s="321"/>
      <c r="J73" s="426"/>
      <c r="K73" s="414"/>
      <c r="L73" s="308"/>
      <c r="M73" s="499"/>
      <c r="N73" s="499"/>
    </row>
    <row r="74" spans="2:14" ht="22.5" customHeight="1" x14ac:dyDescent="0.3">
      <c r="B74" s="312"/>
      <c r="C74" s="640"/>
      <c r="D74" s="341"/>
      <c r="E74" s="338"/>
      <c r="F74" s="426"/>
      <c r="G74" s="106">
        <v>3</v>
      </c>
      <c r="H74" s="106"/>
      <c r="I74" s="321"/>
      <c r="J74" s="426"/>
      <c r="K74" s="414"/>
      <c r="L74" s="308"/>
      <c r="M74" s="499"/>
      <c r="N74" s="499"/>
    </row>
    <row r="75" spans="2:14" ht="3" customHeight="1" thickBot="1" x14ac:dyDescent="0.35">
      <c r="B75" s="312"/>
      <c r="C75" s="640"/>
      <c r="D75" s="341"/>
      <c r="E75" s="338"/>
      <c r="F75" s="426"/>
      <c r="G75" s="106">
        <v>4</v>
      </c>
      <c r="H75" s="106"/>
      <c r="I75" s="321"/>
      <c r="J75" s="426"/>
      <c r="K75" s="414"/>
      <c r="L75" s="308"/>
      <c r="M75" s="499"/>
      <c r="N75" s="499"/>
    </row>
    <row r="76" spans="2:14" ht="17.25" hidden="1" customHeight="1" thickBot="1" x14ac:dyDescent="0.35">
      <c r="B76" s="312"/>
      <c r="C76" s="640"/>
      <c r="D76" s="341"/>
      <c r="E76" s="338"/>
      <c r="F76" s="426"/>
      <c r="G76" s="106">
        <v>5</v>
      </c>
      <c r="H76" s="106"/>
      <c r="I76" s="321"/>
      <c r="J76" s="426"/>
      <c r="K76" s="414"/>
      <c r="L76" s="308"/>
      <c r="M76" s="499"/>
      <c r="N76" s="499"/>
    </row>
    <row r="77" spans="2:14" ht="17.25" hidden="1" customHeight="1" thickBot="1" x14ac:dyDescent="0.35">
      <c r="B77" s="312"/>
      <c r="C77" s="640"/>
      <c r="D77" s="341"/>
      <c r="E77" s="338"/>
      <c r="F77" s="426"/>
      <c r="G77" s="106">
        <v>6</v>
      </c>
      <c r="H77" s="106"/>
      <c r="I77" s="321"/>
      <c r="J77" s="426"/>
      <c r="K77" s="414"/>
      <c r="L77" s="308"/>
      <c r="M77" s="499"/>
      <c r="N77" s="499"/>
    </row>
    <row r="78" spans="2:14" ht="17.25" hidden="1" customHeight="1" thickBot="1" x14ac:dyDescent="0.35">
      <c r="B78" s="312"/>
      <c r="C78" s="640"/>
      <c r="D78" s="341"/>
      <c r="E78" s="338"/>
      <c r="F78" s="426"/>
      <c r="G78" s="106">
        <v>7</v>
      </c>
      <c r="H78" s="106"/>
      <c r="I78" s="321"/>
      <c r="J78" s="426"/>
      <c r="K78" s="414"/>
      <c r="L78" s="308"/>
      <c r="M78" s="499"/>
      <c r="N78" s="499"/>
    </row>
    <row r="79" spans="2:14" ht="17.25" hidden="1" customHeight="1" thickBot="1" x14ac:dyDescent="0.35">
      <c r="B79" s="313"/>
      <c r="C79" s="641"/>
      <c r="D79" s="342"/>
      <c r="E79" s="339"/>
      <c r="F79" s="427"/>
      <c r="G79" s="107">
        <v>8</v>
      </c>
      <c r="H79" s="107"/>
      <c r="I79" s="322"/>
      <c r="J79" s="427"/>
      <c r="K79" s="415"/>
      <c r="L79" s="308"/>
      <c r="M79" s="499"/>
      <c r="N79" s="499"/>
    </row>
    <row r="80" spans="2:14" ht="22.5" customHeight="1" x14ac:dyDescent="0.3">
      <c r="B80" s="591"/>
      <c r="C80" s="591" t="s">
        <v>209</v>
      </c>
      <c r="D80" s="636" t="s">
        <v>8</v>
      </c>
      <c r="E80" s="642" t="s">
        <v>195</v>
      </c>
      <c r="F80" s="627" t="s">
        <v>159</v>
      </c>
      <c r="G80" s="631" t="s">
        <v>114</v>
      </c>
      <c r="H80" s="632"/>
      <c r="I80" s="632"/>
      <c r="J80" s="627" t="s">
        <v>196</v>
      </c>
      <c r="K80" s="601" t="s">
        <v>126</v>
      </c>
      <c r="L80" s="577"/>
      <c r="M80" s="577"/>
      <c r="N80" s="577"/>
    </row>
    <row r="81" spans="2:14" ht="22.5" customHeight="1" x14ac:dyDescent="0.3">
      <c r="B81" s="592"/>
      <c r="C81" s="592"/>
      <c r="D81" s="637"/>
      <c r="E81" s="643"/>
      <c r="F81" s="627"/>
      <c r="G81" s="629" t="s">
        <v>13</v>
      </c>
      <c r="H81" s="633" t="s">
        <v>15</v>
      </c>
      <c r="I81" s="633" t="s">
        <v>17</v>
      </c>
      <c r="J81" s="627"/>
      <c r="K81" s="601"/>
      <c r="L81" s="577"/>
      <c r="M81" s="577"/>
      <c r="N81" s="577"/>
    </row>
    <row r="82" spans="2:14" ht="75" customHeight="1" thickBot="1" x14ac:dyDescent="0.35">
      <c r="B82" s="593"/>
      <c r="C82" s="593"/>
      <c r="D82" s="638"/>
      <c r="E82" s="644"/>
      <c r="F82" s="628"/>
      <c r="G82" s="630"/>
      <c r="H82" s="634"/>
      <c r="I82" s="634"/>
      <c r="J82" s="628"/>
      <c r="K82" s="602"/>
      <c r="L82" s="577"/>
      <c r="M82" s="577"/>
      <c r="N82" s="577"/>
    </row>
    <row r="83" spans="2:14" ht="69.75" customHeight="1" x14ac:dyDescent="0.3">
      <c r="B83" s="311" t="str">
        <f>+LEFT(C83,4)</f>
        <v>12.1</v>
      </c>
      <c r="C83" s="639" t="s">
        <v>210</v>
      </c>
      <c r="D83" s="340" t="s">
        <v>211</v>
      </c>
      <c r="E83" s="337" t="s">
        <v>635</v>
      </c>
      <c r="F83" s="425">
        <v>3</v>
      </c>
      <c r="G83" s="108">
        <v>1</v>
      </c>
      <c r="H83" s="164" t="s">
        <v>507</v>
      </c>
      <c r="I83" s="658" t="s">
        <v>712</v>
      </c>
      <c r="J83" s="425">
        <v>3</v>
      </c>
      <c r="K83" s="413" t="str">
        <f t="shared" ref="K83:K115" si="9">+IF(OR(ISBLANK(F83),ISBLANK(J83)),"",IF(OR(AND(F83=1,J83=1),AND(F83=1,J83=2),AND(F83=1,J83=3)),"Deficiencia de control mayor (diseño y ejecución)",IF(OR(AND(F83=2,J83=2),AND(F83=3,J83=1),AND(F83=3,J83=2),AND(F83=2,J83=1)),"Deficiencia de control (diseño o ejecución)",IF(AND(F83=2,J83=3),"Oportunidad de mejora","Mantenimiento del control"))))</f>
        <v>Mantenimiento del control</v>
      </c>
      <c r="L83" s="308">
        <f t="shared" ref="L83" si="10">+IF(K83="",152,IF(K83="Deficiencia de control mayor (diseño y ejecución)",160,IF(K83="Deficiencia de control (diseño o ejecución)",180,IF(K83="Oportunidad de mejora",200,220))))</f>
        <v>220</v>
      </c>
      <c r="M83" s="499">
        <v>4.1235999999999997</v>
      </c>
      <c r="N83" s="499">
        <f>+L83+M83</f>
        <v>224.12360000000001</v>
      </c>
    </row>
    <row r="84" spans="2:14" ht="78" customHeight="1" x14ac:dyDescent="0.3">
      <c r="B84" s="312"/>
      <c r="C84" s="640"/>
      <c r="D84" s="341"/>
      <c r="E84" s="338"/>
      <c r="F84" s="426"/>
      <c r="G84" s="106">
        <v>2</v>
      </c>
      <c r="H84" s="133" t="s">
        <v>636</v>
      </c>
      <c r="I84" s="659"/>
      <c r="J84" s="426"/>
      <c r="K84" s="414"/>
      <c r="L84" s="308"/>
      <c r="M84" s="499"/>
      <c r="N84" s="499"/>
    </row>
    <row r="85" spans="2:14" ht="28.5" hidden="1" customHeight="1" x14ac:dyDescent="0.3">
      <c r="B85" s="312"/>
      <c r="C85" s="640"/>
      <c r="D85" s="341"/>
      <c r="E85" s="338"/>
      <c r="F85" s="426"/>
      <c r="G85" s="106">
        <v>3</v>
      </c>
      <c r="H85" s="106"/>
      <c r="I85" s="659"/>
      <c r="J85" s="426"/>
      <c r="K85" s="414"/>
      <c r="L85" s="308"/>
      <c r="M85" s="499"/>
      <c r="N85" s="499"/>
    </row>
    <row r="86" spans="2:14" ht="47.25" customHeight="1" thickBot="1" x14ac:dyDescent="0.35">
      <c r="B86" s="312"/>
      <c r="C86" s="640"/>
      <c r="D86" s="341"/>
      <c r="E86" s="338"/>
      <c r="F86" s="426"/>
      <c r="G86" s="106">
        <v>4</v>
      </c>
      <c r="H86" s="133" t="s">
        <v>508</v>
      </c>
      <c r="I86" s="659"/>
      <c r="J86" s="426"/>
      <c r="K86" s="414"/>
      <c r="L86" s="308"/>
      <c r="M86" s="499"/>
      <c r="N86" s="499"/>
    </row>
    <row r="87" spans="2:14" ht="5.25" hidden="1" customHeight="1" thickBot="1" x14ac:dyDescent="0.35">
      <c r="B87" s="312"/>
      <c r="C87" s="640"/>
      <c r="D87" s="341"/>
      <c r="E87" s="338"/>
      <c r="F87" s="426"/>
      <c r="G87" s="106">
        <v>5</v>
      </c>
      <c r="H87" s="106"/>
      <c r="I87" s="659"/>
      <c r="J87" s="426"/>
      <c r="K87" s="414"/>
      <c r="L87" s="308"/>
      <c r="M87" s="499"/>
      <c r="N87" s="499"/>
    </row>
    <row r="88" spans="2:14" ht="2.25" hidden="1" customHeight="1" thickBot="1" x14ac:dyDescent="0.35">
      <c r="B88" s="312"/>
      <c r="C88" s="640"/>
      <c r="D88" s="341"/>
      <c r="E88" s="338"/>
      <c r="F88" s="426"/>
      <c r="G88" s="106">
        <v>6</v>
      </c>
      <c r="H88" s="106"/>
      <c r="I88" s="659"/>
      <c r="J88" s="426"/>
      <c r="K88" s="414"/>
      <c r="L88" s="308"/>
      <c r="M88" s="499"/>
      <c r="N88" s="499"/>
    </row>
    <row r="89" spans="2:14" ht="28.5" hidden="1" customHeight="1" thickBot="1" x14ac:dyDescent="0.35">
      <c r="B89" s="312"/>
      <c r="C89" s="640"/>
      <c r="D89" s="341"/>
      <c r="E89" s="338"/>
      <c r="F89" s="426"/>
      <c r="G89" s="106">
        <v>7</v>
      </c>
      <c r="H89" s="106"/>
      <c r="I89" s="659"/>
      <c r="J89" s="426"/>
      <c r="K89" s="414"/>
      <c r="L89" s="308"/>
      <c r="M89" s="499"/>
      <c r="N89" s="499"/>
    </row>
    <row r="90" spans="2:14" ht="117" hidden="1" customHeight="1" thickBot="1" x14ac:dyDescent="0.35">
      <c r="B90" s="313"/>
      <c r="C90" s="641"/>
      <c r="D90" s="342"/>
      <c r="E90" s="339"/>
      <c r="F90" s="427"/>
      <c r="G90" s="107">
        <v>8</v>
      </c>
      <c r="H90" s="107"/>
      <c r="I90" s="660"/>
      <c r="J90" s="427"/>
      <c r="K90" s="415"/>
      <c r="L90" s="308"/>
      <c r="M90" s="499"/>
      <c r="N90" s="499"/>
    </row>
    <row r="91" spans="2:14" ht="147.75" customHeight="1" thickBot="1" x14ac:dyDescent="0.35">
      <c r="B91" s="311" t="str">
        <f>+LEFT(C91,4)</f>
        <v>12.2</v>
      </c>
      <c r="C91" s="635" t="s">
        <v>212</v>
      </c>
      <c r="D91" s="340" t="s">
        <v>213</v>
      </c>
      <c r="E91" s="337" t="s">
        <v>638</v>
      </c>
      <c r="F91" s="425">
        <v>3</v>
      </c>
      <c r="G91" s="108">
        <v>1</v>
      </c>
      <c r="H91" s="161" t="s">
        <v>639</v>
      </c>
      <c r="I91" s="320" t="s">
        <v>640</v>
      </c>
      <c r="J91" s="425">
        <v>3</v>
      </c>
      <c r="K91" s="413" t="str">
        <f t="shared" si="9"/>
        <v>Mantenimiento del control</v>
      </c>
      <c r="L91" s="308">
        <f t="shared" ref="L91" si="11">+IF(K91="",152,IF(K91="Deficiencia de control mayor (diseño y ejecución)",160,IF(K91="Deficiencia de control (diseño o ejecución)",180,IF(K91="Oportunidad de mejora",200,220))))</f>
        <v>220</v>
      </c>
      <c r="M91" s="499">
        <v>4.2365000000000004</v>
      </c>
      <c r="N91" s="657">
        <f>+L91+M91</f>
        <v>224.23650000000001</v>
      </c>
    </row>
    <row r="92" spans="2:14" ht="17.25" hidden="1" customHeight="1" thickBot="1" x14ac:dyDescent="0.35">
      <c r="B92" s="312"/>
      <c r="C92" s="611"/>
      <c r="D92" s="341"/>
      <c r="E92" s="338"/>
      <c r="F92" s="426"/>
      <c r="G92" s="106">
        <v>2</v>
      </c>
      <c r="H92" s="106"/>
      <c r="I92" s="321"/>
      <c r="J92" s="426"/>
      <c r="K92" s="414"/>
      <c r="L92" s="308"/>
      <c r="M92" s="499"/>
      <c r="N92" s="657"/>
    </row>
    <row r="93" spans="2:14" ht="17.25" hidden="1" customHeight="1" thickBot="1" x14ac:dyDescent="0.35">
      <c r="B93" s="312"/>
      <c r="C93" s="611"/>
      <c r="D93" s="341"/>
      <c r="E93" s="338"/>
      <c r="F93" s="426"/>
      <c r="G93" s="106">
        <v>3</v>
      </c>
      <c r="H93" s="106"/>
      <c r="I93" s="321"/>
      <c r="J93" s="426"/>
      <c r="K93" s="414"/>
      <c r="L93" s="308"/>
      <c r="M93" s="499"/>
      <c r="N93" s="657"/>
    </row>
    <row r="94" spans="2:14" ht="17.25" hidden="1" customHeight="1" thickBot="1" x14ac:dyDescent="0.35">
      <c r="B94" s="312"/>
      <c r="C94" s="611"/>
      <c r="D94" s="341"/>
      <c r="E94" s="338"/>
      <c r="F94" s="426"/>
      <c r="G94" s="106">
        <v>4</v>
      </c>
      <c r="H94" s="106"/>
      <c r="I94" s="321"/>
      <c r="J94" s="426"/>
      <c r="K94" s="414"/>
      <c r="L94" s="308"/>
      <c r="M94" s="499"/>
      <c r="N94" s="657"/>
    </row>
    <row r="95" spans="2:14" ht="17.25" hidden="1" customHeight="1" thickBot="1" x14ac:dyDescent="0.35">
      <c r="B95" s="312"/>
      <c r="C95" s="611"/>
      <c r="D95" s="341"/>
      <c r="E95" s="338"/>
      <c r="F95" s="426"/>
      <c r="G95" s="106">
        <v>5</v>
      </c>
      <c r="H95" s="106"/>
      <c r="I95" s="321"/>
      <c r="J95" s="426"/>
      <c r="K95" s="414"/>
      <c r="L95" s="308"/>
      <c r="M95" s="499"/>
      <c r="N95" s="657"/>
    </row>
    <row r="96" spans="2:14" ht="17.25" hidden="1" customHeight="1" thickBot="1" x14ac:dyDescent="0.35">
      <c r="B96" s="312"/>
      <c r="C96" s="611"/>
      <c r="D96" s="341"/>
      <c r="E96" s="338"/>
      <c r="F96" s="426"/>
      <c r="G96" s="106">
        <v>6</v>
      </c>
      <c r="H96" s="106"/>
      <c r="I96" s="321"/>
      <c r="J96" s="426"/>
      <c r="K96" s="414"/>
      <c r="L96" s="308"/>
      <c r="M96" s="499"/>
      <c r="N96" s="657"/>
    </row>
    <row r="97" spans="2:15" ht="17.25" hidden="1" customHeight="1" thickBot="1" x14ac:dyDescent="0.35">
      <c r="B97" s="312"/>
      <c r="C97" s="611"/>
      <c r="D97" s="341"/>
      <c r="E97" s="338"/>
      <c r="F97" s="426"/>
      <c r="G97" s="106">
        <v>7</v>
      </c>
      <c r="H97" s="106"/>
      <c r="I97" s="321"/>
      <c r="J97" s="426"/>
      <c r="K97" s="414"/>
      <c r="L97" s="308"/>
      <c r="M97" s="499"/>
      <c r="N97" s="657"/>
    </row>
    <row r="98" spans="2:15" ht="28.5" hidden="1" customHeight="1" thickBot="1" x14ac:dyDescent="0.35">
      <c r="B98" s="313"/>
      <c r="C98" s="612"/>
      <c r="D98" s="342"/>
      <c r="E98" s="339"/>
      <c r="F98" s="427"/>
      <c r="G98" s="107">
        <v>8</v>
      </c>
      <c r="H98" s="107"/>
      <c r="I98" s="322"/>
      <c r="J98" s="427"/>
      <c r="K98" s="415"/>
      <c r="L98" s="308"/>
      <c r="M98" s="499"/>
      <c r="N98" s="657"/>
    </row>
    <row r="99" spans="2:15" ht="22.5" customHeight="1" x14ac:dyDescent="0.3">
      <c r="B99" s="311" t="str">
        <f>+LEFT(C99,4)</f>
        <v>12.3</v>
      </c>
      <c r="C99" s="587" t="s">
        <v>214</v>
      </c>
      <c r="D99" s="340" t="s">
        <v>215</v>
      </c>
      <c r="E99" s="329" t="s">
        <v>641</v>
      </c>
      <c r="F99" s="425">
        <v>3</v>
      </c>
      <c r="G99" s="108">
        <v>1</v>
      </c>
      <c r="H99" s="144"/>
      <c r="I99" s="320" t="s">
        <v>642</v>
      </c>
      <c r="J99" s="425">
        <v>3</v>
      </c>
      <c r="K99" s="413" t="str">
        <f t="shared" si="9"/>
        <v>Mantenimiento del control</v>
      </c>
      <c r="L99" s="308">
        <f t="shared" ref="L99" si="12">+IF(K99="",152,IF(K99="Deficiencia de control mayor (diseño y ejecución)",160,IF(K99="Deficiencia de control (diseño o ejecución)",180,IF(K99="Oportunidad de mejora",200,220))))</f>
        <v>220</v>
      </c>
      <c r="M99" s="499">
        <v>4.2365599999999999</v>
      </c>
      <c r="N99" s="657">
        <f>+L99+M99</f>
        <v>224.23656</v>
      </c>
    </row>
    <row r="100" spans="2:15" s="136" customFormat="1" ht="81" customHeight="1" thickBot="1" x14ac:dyDescent="0.35">
      <c r="B100" s="312"/>
      <c r="C100" s="588"/>
      <c r="D100" s="341"/>
      <c r="E100" s="330"/>
      <c r="F100" s="426"/>
      <c r="G100" s="257">
        <v>2</v>
      </c>
      <c r="H100" s="256" t="s">
        <v>509</v>
      </c>
      <c r="I100" s="321"/>
      <c r="J100" s="426"/>
      <c r="K100" s="414"/>
      <c r="L100" s="308"/>
      <c r="M100" s="499"/>
      <c r="N100" s="657"/>
      <c r="O100" s="152"/>
    </row>
    <row r="101" spans="2:15" ht="15.75" hidden="1" customHeight="1" thickBot="1" x14ac:dyDescent="0.35">
      <c r="B101" s="312"/>
      <c r="C101" s="588"/>
      <c r="D101" s="341"/>
      <c r="E101" s="330"/>
      <c r="F101" s="426"/>
      <c r="G101" s="105">
        <v>3</v>
      </c>
      <c r="H101" s="186"/>
      <c r="I101" s="321"/>
      <c r="J101" s="426"/>
      <c r="K101" s="414"/>
      <c r="L101" s="308"/>
      <c r="M101" s="499"/>
      <c r="N101" s="657"/>
    </row>
    <row r="102" spans="2:15" ht="1.5" hidden="1" customHeight="1" thickBot="1" x14ac:dyDescent="0.35">
      <c r="B102" s="312"/>
      <c r="C102" s="588"/>
      <c r="D102" s="341"/>
      <c r="E102" s="330"/>
      <c r="F102" s="426"/>
      <c r="G102" s="106">
        <v>4</v>
      </c>
      <c r="H102" s="106"/>
      <c r="I102" s="321"/>
      <c r="J102" s="426"/>
      <c r="K102" s="414"/>
      <c r="L102" s="308"/>
      <c r="M102" s="499"/>
      <c r="N102" s="657"/>
    </row>
    <row r="103" spans="2:15" ht="17.25" hidden="1" customHeight="1" thickBot="1" x14ac:dyDescent="0.35">
      <c r="B103" s="312"/>
      <c r="C103" s="588"/>
      <c r="D103" s="341"/>
      <c r="E103" s="330"/>
      <c r="F103" s="426"/>
      <c r="G103" s="106">
        <v>5</v>
      </c>
      <c r="H103" s="106"/>
      <c r="I103" s="321"/>
      <c r="J103" s="426"/>
      <c r="K103" s="414"/>
      <c r="L103" s="308"/>
      <c r="M103" s="499"/>
      <c r="N103" s="657"/>
    </row>
    <row r="104" spans="2:15" ht="17.25" hidden="1" customHeight="1" thickBot="1" x14ac:dyDescent="0.35">
      <c r="B104" s="312"/>
      <c r="C104" s="588"/>
      <c r="D104" s="341"/>
      <c r="E104" s="330"/>
      <c r="F104" s="426"/>
      <c r="G104" s="106">
        <v>6</v>
      </c>
      <c r="H104" s="106"/>
      <c r="I104" s="321"/>
      <c r="J104" s="426"/>
      <c r="K104" s="414"/>
      <c r="L104" s="308"/>
      <c r="M104" s="499"/>
      <c r="N104" s="657"/>
    </row>
    <row r="105" spans="2:15" ht="17.25" hidden="1" customHeight="1" thickBot="1" x14ac:dyDescent="0.35">
      <c r="B105" s="312"/>
      <c r="C105" s="588"/>
      <c r="D105" s="341"/>
      <c r="E105" s="330"/>
      <c r="F105" s="426"/>
      <c r="G105" s="106">
        <v>7</v>
      </c>
      <c r="H105" s="106"/>
      <c r="I105" s="321"/>
      <c r="J105" s="426"/>
      <c r="K105" s="414"/>
      <c r="L105" s="308"/>
      <c r="M105" s="499"/>
      <c r="N105" s="657"/>
    </row>
    <row r="106" spans="2:15" ht="99.75" hidden="1" customHeight="1" thickBot="1" x14ac:dyDescent="0.35">
      <c r="B106" s="313"/>
      <c r="C106" s="589"/>
      <c r="D106" s="342"/>
      <c r="E106" s="331"/>
      <c r="F106" s="427"/>
      <c r="G106" s="107">
        <v>8</v>
      </c>
      <c r="H106" s="107"/>
      <c r="I106" s="590"/>
      <c r="J106" s="427"/>
      <c r="K106" s="415"/>
      <c r="L106" s="308"/>
      <c r="M106" s="499"/>
      <c r="N106" s="657"/>
    </row>
    <row r="107" spans="2:15" ht="97.5" customHeight="1" x14ac:dyDescent="0.3">
      <c r="B107" s="311" t="str">
        <f>+LEFT(C107,4)</f>
        <v>12.4</v>
      </c>
      <c r="C107" s="587" t="s">
        <v>216</v>
      </c>
      <c r="D107" s="340" t="s">
        <v>217</v>
      </c>
      <c r="E107" s="329" t="s">
        <v>643</v>
      </c>
      <c r="F107" s="425">
        <v>3</v>
      </c>
      <c r="G107" s="108">
        <v>1</v>
      </c>
      <c r="H107" s="161" t="s">
        <v>513</v>
      </c>
      <c r="I107" s="321" t="s">
        <v>713</v>
      </c>
      <c r="J107" s="425">
        <v>3</v>
      </c>
      <c r="K107" s="413" t="str">
        <f t="shared" si="9"/>
        <v>Mantenimiento del control</v>
      </c>
      <c r="L107" s="308">
        <f t="shared" ref="L107" si="13">+IF(K107="",152,IF(K107="Deficiencia de control mayor (diseño y ejecución)",160,IF(K107="Deficiencia de control (diseño o ejecución)",180,IF(K107="Oportunidad de mejora",200,220))))</f>
        <v>220</v>
      </c>
      <c r="M107" s="499">
        <v>4.2365680000000001</v>
      </c>
      <c r="N107" s="657">
        <f>+L107+M107</f>
        <v>224.23656800000001</v>
      </c>
    </row>
    <row r="108" spans="2:15" ht="2.25" customHeight="1" thickBot="1" x14ac:dyDescent="0.35">
      <c r="B108" s="312"/>
      <c r="C108" s="588"/>
      <c r="D108" s="341"/>
      <c r="E108" s="330"/>
      <c r="F108" s="426"/>
      <c r="G108" s="106">
        <v>2</v>
      </c>
      <c r="H108" s="106"/>
      <c r="I108" s="321"/>
      <c r="J108" s="426"/>
      <c r="K108" s="414"/>
      <c r="L108" s="308"/>
      <c r="M108" s="499"/>
      <c r="N108" s="657"/>
    </row>
    <row r="109" spans="2:15" ht="17.25" hidden="1" customHeight="1" thickBot="1" x14ac:dyDescent="0.35">
      <c r="B109" s="312"/>
      <c r="C109" s="588"/>
      <c r="D109" s="341"/>
      <c r="E109" s="330"/>
      <c r="F109" s="426"/>
      <c r="G109" s="106">
        <v>3</v>
      </c>
      <c r="H109" s="106"/>
      <c r="I109" s="321"/>
      <c r="J109" s="426"/>
      <c r="K109" s="414"/>
      <c r="L109" s="308"/>
      <c r="M109" s="499"/>
      <c r="N109" s="657"/>
    </row>
    <row r="110" spans="2:15" ht="17.25" hidden="1" customHeight="1" thickBot="1" x14ac:dyDescent="0.35">
      <c r="B110" s="312"/>
      <c r="C110" s="588"/>
      <c r="D110" s="341"/>
      <c r="E110" s="330"/>
      <c r="F110" s="426"/>
      <c r="G110" s="106">
        <v>4</v>
      </c>
      <c r="H110" s="106"/>
      <c r="I110" s="321"/>
      <c r="J110" s="426"/>
      <c r="K110" s="414"/>
      <c r="L110" s="308"/>
      <c r="M110" s="499"/>
      <c r="N110" s="657"/>
    </row>
    <row r="111" spans="2:15" ht="17.25" hidden="1" customHeight="1" thickBot="1" x14ac:dyDescent="0.35">
      <c r="B111" s="312"/>
      <c r="C111" s="588"/>
      <c r="D111" s="341"/>
      <c r="E111" s="330"/>
      <c r="F111" s="426"/>
      <c r="G111" s="106">
        <v>5</v>
      </c>
      <c r="H111" s="106"/>
      <c r="I111" s="321"/>
      <c r="J111" s="426"/>
      <c r="K111" s="414"/>
      <c r="L111" s="308"/>
      <c r="M111" s="499"/>
      <c r="N111" s="657"/>
    </row>
    <row r="112" spans="2:15" ht="17.25" hidden="1" customHeight="1" thickBot="1" x14ac:dyDescent="0.35">
      <c r="B112" s="312"/>
      <c r="C112" s="588"/>
      <c r="D112" s="341"/>
      <c r="E112" s="330"/>
      <c r="F112" s="426"/>
      <c r="G112" s="106">
        <v>6</v>
      </c>
      <c r="H112" s="106"/>
      <c r="I112" s="321"/>
      <c r="J112" s="426"/>
      <c r="K112" s="414"/>
      <c r="L112" s="308"/>
      <c r="M112" s="499"/>
      <c r="N112" s="657"/>
    </row>
    <row r="113" spans="2:14" ht="17.25" hidden="1" customHeight="1" thickBot="1" x14ac:dyDescent="0.35">
      <c r="B113" s="312"/>
      <c r="C113" s="588"/>
      <c r="D113" s="341"/>
      <c r="E113" s="330"/>
      <c r="F113" s="426"/>
      <c r="G113" s="106">
        <v>7</v>
      </c>
      <c r="H113" s="106"/>
      <c r="I113" s="321"/>
      <c r="J113" s="426"/>
      <c r="K113" s="414"/>
      <c r="L113" s="308"/>
      <c r="M113" s="499"/>
      <c r="N113" s="657"/>
    </row>
    <row r="114" spans="2:14" ht="17.25" hidden="1" customHeight="1" thickBot="1" x14ac:dyDescent="0.35">
      <c r="B114" s="313"/>
      <c r="C114" s="589"/>
      <c r="D114" s="342"/>
      <c r="E114" s="331"/>
      <c r="F114" s="427"/>
      <c r="G114" s="107">
        <v>8</v>
      </c>
      <c r="H114" s="107"/>
      <c r="I114" s="322"/>
      <c r="J114" s="427"/>
      <c r="K114" s="415"/>
      <c r="L114" s="308"/>
      <c r="M114" s="499"/>
      <c r="N114" s="657"/>
    </row>
    <row r="115" spans="2:14" ht="76.5" customHeight="1" x14ac:dyDescent="0.3">
      <c r="B115" s="311" t="str">
        <f>+LEFT(C115,4)</f>
        <v>12.5</v>
      </c>
      <c r="C115" s="635" t="s">
        <v>218</v>
      </c>
      <c r="D115" s="340" t="s">
        <v>219</v>
      </c>
      <c r="E115" s="337" t="s">
        <v>644</v>
      </c>
      <c r="F115" s="425">
        <v>3</v>
      </c>
      <c r="G115" s="108">
        <v>1</v>
      </c>
      <c r="H115" s="161" t="s">
        <v>645</v>
      </c>
      <c r="I115" s="320" t="s">
        <v>714</v>
      </c>
      <c r="J115" s="425">
        <v>3</v>
      </c>
      <c r="K115" s="413" t="str">
        <f t="shared" si="9"/>
        <v>Mantenimiento del control</v>
      </c>
      <c r="L115" s="308">
        <f t="shared" ref="L115" si="14">+IF(K115="",152,IF(K115="Deficiencia de control mayor (diseño y ejecución)",160,IF(K115="Deficiencia de control (diseño o ejecución)",180,IF(K115="Oportunidad de mejora",200,220))))</f>
        <v>220</v>
      </c>
      <c r="M115" s="499">
        <v>4.3569000000000004</v>
      </c>
      <c r="N115" s="499">
        <f>+L115+M115</f>
        <v>224.3569</v>
      </c>
    </row>
    <row r="116" spans="2:14" ht="31.5" hidden="1" customHeight="1" x14ac:dyDescent="0.3">
      <c r="B116" s="312"/>
      <c r="C116" s="611"/>
      <c r="D116" s="341"/>
      <c r="E116" s="338"/>
      <c r="F116" s="426"/>
      <c r="G116" s="106">
        <v>2</v>
      </c>
      <c r="H116" s="106"/>
      <c r="I116" s="321"/>
      <c r="J116" s="426"/>
      <c r="K116" s="414"/>
      <c r="L116" s="308"/>
      <c r="M116" s="499"/>
      <c r="N116" s="499"/>
    </row>
    <row r="117" spans="2:14" ht="22.5" hidden="1" customHeight="1" x14ac:dyDescent="0.3">
      <c r="B117" s="312"/>
      <c r="C117" s="611"/>
      <c r="D117" s="341"/>
      <c r="E117" s="338"/>
      <c r="F117" s="426"/>
      <c r="G117" s="106">
        <v>3</v>
      </c>
      <c r="H117" s="106"/>
      <c r="I117" s="321"/>
      <c r="J117" s="426"/>
      <c r="K117" s="414"/>
      <c r="L117" s="308"/>
      <c r="M117" s="499"/>
      <c r="N117" s="499"/>
    </row>
    <row r="118" spans="2:14" ht="22.5" hidden="1" customHeight="1" x14ac:dyDescent="0.3">
      <c r="B118" s="312"/>
      <c r="C118" s="611"/>
      <c r="D118" s="341"/>
      <c r="E118" s="338"/>
      <c r="F118" s="426"/>
      <c r="G118" s="106">
        <v>4</v>
      </c>
      <c r="H118" s="106"/>
      <c r="I118" s="321"/>
      <c r="J118" s="426"/>
      <c r="K118" s="414"/>
      <c r="L118" s="308"/>
      <c r="M118" s="499"/>
      <c r="N118" s="499"/>
    </row>
    <row r="119" spans="2:14" ht="22.5" hidden="1" customHeight="1" x14ac:dyDescent="0.3">
      <c r="B119" s="312"/>
      <c r="C119" s="611"/>
      <c r="D119" s="341"/>
      <c r="E119" s="338"/>
      <c r="F119" s="426"/>
      <c r="G119" s="106">
        <v>5</v>
      </c>
      <c r="H119" s="106"/>
      <c r="I119" s="321"/>
      <c r="J119" s="426"/>
      <c r="K119" s="414"/>
      <c r="L119" s="308"/>
      <c r="M119" s="499"/>
      <c r="N119" s="499"/>
    </row>
    <row r="120" spans="2:14" ht="22.5" hidden="1" customHeight="1" x14ac:dyDescent="0.3">
      <c r="B120" s="312"/>
      <c r="C120" s="611"/>
      <c r="D120" s="341"/>
      <c r="E120" s="338"/>
      <c r="F120" s="426"/>
      <c r="G120" s="106">
        <v>6</v>
      </c>
      <c r="H120" s="106"/>
      <c r="I120" s="321"/>
      <c r="J120" s="426"/>
      <c r="K120" s="414"/>
      <c r="L120" s="308"/>
      <c r="M120" s="499"/>
      <c r="N120" s="499"/>
    </row>
    <row r="121" spans="2:14" ht="22.5" hidden="1" customHeight="1" x14ac:dyDescent="0.3">
      <c r="B121" s="312"/>
      <c r="C121" s="611"/>
      <c r="D121" s="341"/>
      <c r="E121" s="338"/>
      <c r="F121" s="426"/>
      <c r="G121" s="106">
        <v>7</v>
      </c>
      <c r="H121" s="106"/>
      <c r="I121" s="321"/>
      <c r="J121" s="426"/>
      <c r="K121" s="414"/>
      <c r="L121" s="308"/>
      <c r="M121" s="499"/>
      <c r="N121" s="499"/>
    </row>
    <row r="122" spans="2:14" ht="8.25" customHeight="1" thickBot="1" x14ac:dyDescent="0.35">
      <c r="B122" s="313"/>
      <c r="C122" s="612"/>
      <c r="D122" s="342"/>
      <c r="E122" s="339"/>
      <c r="F122" s="427"/>
      <c r="G122" s="107">
        <v>8</v>
      </c>
      <c r="H122" s="107"/>
      <c r="I122" s="322"/>
      <c r="J122" s="427"/>
      <c r="K122" s="415"/>
      <c r="L122" s="308"/>
      <c r="M122" s="499"/>
      <c r="N122" s="499"/>
    </row>
    <row r="123" spans="2:14" ht="22.5" customHeight="1" x14ac:dyDescent="0.3">
      <c r="D123" s="89"/>
    </row>
    <row r="124" spans="2:14" ht="22.5" customHeight="1" x14ac:dyDescent="0.3">
      <c r="D124" s="89"/>
    </row>
    <row r="125" spans="2:14" ht="22.5" customHeight="1" x14ac:dyDescent="0.3">
      <c r="D125" s="89"/>
    </row>
    <row r="126" spans="2:14" ht="22.5" customHeight="1" x14ac:dyDescent="0.3">
      <c r="D126" s="89"/>
    </row>
    <row r="127" spans="2:14" ht="22.5" customHeight="1" x14ac:dyDescent="0.3">
      <c r="D127" s="89"/>
    </row>
    <row r="128" spans="2:14" ht="22.5" customHeight="1" x14ac:dyDescent="0.3">
      <c r="D128" s="89"/>
    </row>
    <row r="129" spans="4:4" ht="22.5" customHeight="1" x14ac:dyDescent="0.3">
      <c r="D129" s="89"/>
    </row>
    <row r="130" spans="4:4" ht="22.5" customHeight="1" x14ac:dyDescent="0.3">
      <c r="D130" s="89"/>
    </row>
    <row r="131" spans="4:4" ht="22.5" customHeight="1" x14ac:dyDescent="0.3">
      <c r="D131" s="89"/>
    </row>
    <row r="132" spans="4:4" ht="22.5" customHeight="1" x14ac:dyDescent="0.3">
      <c r="D132" s="89"/>
    </row>
    <row r="133" spans="4:4" ht="22.5" customHeight="1" x14ac:dyDescent="0.3">
      <c r="D133" s="89"/>
    </row>
    <row r="134" spans="4:4" ht="22.5" customHeight="1" x14ac:dyDescent="0.3">
      <c r="D134" s="89"/>
    </row>
    <row r="135" spans="4:4" ht="22.5" customHeight="1" x14ac:dyDescent="0.3">
      <c r="D135" s="89"/>
    </row>
    <row r="136" spans="4:4" ht="22.5" customHeight="1" x14ac:dyDescent="0.3">
      <c r="D136" s="89"/>
    </row>
    <row r="137" spans="4:4" ht="22.5" customHeight="1" x14ac:dyDescent="0.3">
      <c r="D137" s="89"/>
    </row>
    <row r="138" spans="4:4" ht="22.5" customHeight="1" x14ac:dyDescent="0.3">
      <c r="D138" s="89"/>
    </row>
    <row r="139" spans="4:4" ht="22.5" customHeight="1" x14ac:dyDescent="0.3">
      <c r="D139" s="89"/>
    </row>
    <row r="140" spans="4:4" ht="22.5" customHeight="1" x14ac:dyDescent="0.3">
      <c r="D140" s="89"/>
    </row>
    <row r="141" spans="4:4" ht="22.5" customHeight="1" x14ac:dyDescent="0.3">
      <c r="D141" s="89"/>
    </row>
    <row r="142" spans="4:4" ht="22.5" customHeight="1" x14ac:dyDescent="0.3">
      <c r="D142" s="89"/>
    </row>
    <row r="143" spans="4:4" ht="22.5" customHeight="1" x14ac:dyDescent="0.3">
      <c r="D143" s="89"/>
    </row>
    <row r="144" spans="4:4" ht="22.5" customHeight="1" x14ac:dyDescent="0.3">
      <c r="D144" s="89"/>
    </row>
    <row r="145" spans="4:4" ht="22.5" customHeight="1" x14ac:dyDescent="0.3">
      <c r="D145" s="89"/>
    </row>
    <row r="146" spans="4:4" ht="22.5" customHeight="1" x14ac:dyDescent="0.3">
      <c r="D146" s="89"/>
    </row>
    <row r="147" spans="4:4" ht="22.5" customHeight="1" x14ac:dyDescent="0.3">
      <c r="D147" s="89"/>
    </row>
    <row r="148" spans="4:4" ht="22.5" customHeight="1" x14ac:dyDescent="0.3">
      <c r="D148" s="89"/>
    </row>
    <row r="149" spans="4:4" ht="22.5" customHeight="1" x14ac:dyDescent="0.3">
      <c r="D149" s="89"/>
    </row>
    <row r="150" spans="4:4" ht="22.5" customHeight="1" x14ac:dyDescent="0.3">
      <c r="D150" s="89"/>
    </row>
    <row r="151" spans="4:4" ht="22.5" customHeight="1" x14ac:dyDescent="0.3">
      <c r="D151" s="89"/>
    </row>
    <row r="152" spans="4:4" ht="22.5" customHeight="1" x14ac:dyDescent="0.3">
      <c r="D152" s="89"/>
    </row>
    <row r="153" spans="4:4" ht="22.5" customHeight="1" x14ac:dyDescent="0.3">
      <c r="D153" s="89"/>
    </row>
    <row r="154" spans="4:4" ht="22.5" customHeight="1" x14ac:dyDescent="0.3">
      <c r="D154" s="89"/>
    </row>
    <row r="155" spans="4:4" ht="22.5" customHeight="1" x14ac:dyDescent="0.3">
      <c r="D155" s="89"/>
    </row>
    <row r="156" spans="4:4" ht="22.5" customHeight="1" x14ac:dyDescent="0.3">
      <c r="D156" s="89"/>
    </row>
    <row r="157" spans="4:4" ht="22.5" customHeight="1" x14ac:dyDescent="0.3">
      <c r="D157" s="89"/>
    </row>
    <row r="158" spans="4:4" ht="22.5" customHeight="1" x14ac:dyDescent="0.3">
      <c r="D158" s="89"/>
    </row>
    <row r="159" spans="4:4" ht="22.5" customHeight="1" x14ac:dyDescent="0.3">
      <c r="D159" s="89"/>
    </row>
    <row r="160" spans="4:4" ht="22.5" customHeight="1" x14ac:dyDescent="0.3">
      <c r="D160" s="89"/>
    </row>
    <row r="161" spans="4:4" ht="22.5" customHeight="1" x14ac:dyDescent="0.3">
      <c r="D161" s="89"/>
    </row>
    <row r="162" spans="4:4" ht="22.5" customHeight="1" x14ac:dyDescent="0.3">
      <c r="D162" s="89"/>
    </row>
    <row r="163" spans="4:4" ht="22.5" customHeight="1" x14ac:dyDescent="0.3">
      <c r="D163" s="89"/>
    </row>
    <row r="164" spans="4:4" ht="22.5" customHeight="1" x14ac:dyDescent="0.3">
      <c r="D164" s="89"/>
    </row>
    <row r="165" spans="4:4" ht="22.5" customHeight="1" x14ac:dyDescent="0.3">
      <c r="D165" s="89"/>
    </row>
    <row r="166" spans="4:4" ht="22.5" customHeight="1" x14ac:dyDescent="0.3">
      <c r="D166" s="89"/>
    </row>
    <row r="167" spans="4:4" ht="22.5" customHeight="1" x14ac:dyDescent="0.3">
      <c r="D167" s="89"/>
    </row>
    <row r="168" spans="4:4" ht="22.5" customHeight="1" x14ac:dyDescent="0.3">
      <c r="D168" s="89"/>
    </row>
    <row r="169" spans="4:4" ht="22.5" customHeight="1" x14ac:dyDescent="0.3">
      <c r="D169" s="89"/>
    </row>
    <row r="170" spans="4:4" ht="22.5" customHeight="1" x14ac:dyDescent="0.3">
      <c r="D170" s="89"/>
    </row>
    <row r="171" spans="4:4" ht="22.5" customHeight="1" x14ac:dyDescent="0.3">
      <c r="D171" s="89"/>
    </row>
    <row r="172" spans="4:4" ht="22.5" customHeight="1" x14ac:dyDescent="0.3">
      <c r="D172" s="89"/>
    </row>
    <row r="173" spans="4:4" ht="22.5" customHeight="1" x14ac:dyDescent="0.3">
      <c r="D173" s="89"/>
    </row>
    <row r="174" spans="4:4" ht="22.5" customHeight="1" x14ac:dyDescent="0.3">
      <c r="D174" s="89"/>
    </row>
    <row r="175" spans="4:4" ht="22.5" customHeight="1" x14ac:dyDescent="0.3">
      <c r="D175" s="89"/>
    </row>
    <row r="176" spans="4:4" ht="22.5" customHeight="1" x14ac:dyDescent="0.3">
      <c r="D176" s="89"/>
    </row>
    <row r="177" spans="4:4" ht="22.5" customHeight="1" x14ac:dyDescent="0.3">
      <c r="D177" s="89"/>
    </row>
    <row r="178" spans="4:4" ht="22.5" customHeight="1" x14ac:dyDescent="0.3">
      <c r="D178" s="89"/>
    </row>
    <row r="179" spans="4:4" ht="22.5" customHeight="1" x14ac:dyDescent="0.3">
      <c r="D179" s="89"/>
    </row>
    <row r="180" spans="4:4" ht="22.5" customHeight="1" x14ac:dyDescent="0.3">
      <c r="D180" s="89"/>
    </row>
    <row r="181" spans="4:4" ht="22.5" customHeight="1" x14ac:dyDescent="0.3">
      <c r="D181" s="89"/>
    </row>
    <row r="182" spans="4:4" ht="22.5" customHeight="1" x14ac:dyDescent="0.3">
      <c r="D182" s="89"/>
    </row>
    <row r="183" spans="4:4" ht="22.5" customHeight="1" x14ac:dyDescent="0.3">
      <c r="D183" s="89"/>
    </row>
    <row r="184" spans="4:4" ht="22.5" customHeight="1" x14ac:dyDescent="0.3">
      <c r="D184" s="89"/>
    </row>
    <row r="185" spans="4:4" ht="22.5" customHeight="1" x14ac:dyDescent="0.3">
      <c r="D185" s="89"/>
    </row>
    <row r="186" spans="4:4" ht="22.5" customHeight="1" x14ac:dyDescent="0.3">
      <c r="D186" s="89"/>
    </row>
    <row r="187" spans="4:4" ht="22.5" customHeight="1" x14ac:dyDescent="0.3">
      <c r="D187" s="89"/>
    </row>
    <row r="188" spans="4:4" ht="22.5" customHeight="1" x14ac:dyDescent="0.3">
      <c r="D188" s="89"/>
    </row>
    <row r="189" spans="4:4" ht="22.5" customHeight="1" x14ac:dyDescent="0.3">
      <c r="D189" s="89"/>
    </row>
    <row r="190" spans="4:4" ht="22.5" customHeight="1" x14ac:dyDescent="0.3">
      <c r="D190" s="89"/>
    </row>
    <row r="191" spans="4:4" ht="22.5" customHeight="1" x14ac:dyDescent="0.3">
      <c r="D191" s="89"/>
    </row>
    <row r="192" spans="4:4" ht="22.5" customHeight="1" x14ac:dyDescent="0.3">
      <c r="D192" s="89"/>
    </row>
    <row r="193" spans="4:4" ht="22.5" customHeight="1" x14ac:dyDescent="0.3">
      <c r="D193" s="89"/>
    </row>
    <row r="194" spans="4:4" ht="22.5" customHeight="1" x14ac:dyDescent="0.3">
      <c r="D194" s="89"/>
    </row>
    <row r="195" spans="4:4" ht="22.5" customHeight="1" x14ac:dyDescent="0.3">
      <c r="D195" s="89"/>
    </row>
    <row r="196" spans="4:4" ht="22.5" customHeight="1" x14ac:dyDescent="0.3">
      <c r="D196" s="89"/>
    </row>
    <row r="197" spans="4:4" ht="22.5" customHeight="1" x14ac:dyDescent="0.3">
      <c r="D197" s="89"/>
    </row>
    <row r="198" spans="4:4" ht="22.5" customHeight="1" x14ac:dyDescent="0.3">
      <c r="D198" s="89"/>
    </row>
  </sheetData>
  <sheetProtection password="D72A" sheet="1" objects="1" scenarios="1" formatCells="0" formatColumns="0" formatRows="0"/>
  <autoFilter ref="C1:C122" xr:uid="{00000000-0009-0000-0000-000004000000}"/>
  <mergeCells count="176">
    <mergeCell ref="I115:I122"/>
    <mergeCell ref="K83:K90"/>
    <mergeCell ref="K91:K98"/>
    <mergeCell ref="K115:K122"/>
    <mergeCell ref="I29:I36"/>
    <mergeCell ref="I37:I44"/>
    <mergeCell ref="I48:I55"/>
    <mergeCell ref="I56:I63"/>
    <mergeCell ref="I64:I71"/>
    <mergeCell ref="I72:I79"/>
    <mergeCell ref="L107:L114"/>
    <mergeCell ref="M99:M106"/>
    <mergeCell ref="M107:M114"/>
    <mergeCell ref="I83:I90"/>
    <mergeCell ref="I91:I98"/>
    <mergeCell ref="N80:N82"/>
    <mergeCell ref="N83:N90"/>
    <mergeCell ref="N91:N98"/>
    <mergeCell ref="L80:L82"/>
    <mergeCell ref="L83:L90"/>
    <mergeCell ref="L91:L98"/>
    <mergeCell ref="N115:N122"/>
    <mergeCell ref="N18:N20"/>
    <mergeCell ref="N21:N28"/>
    <mergeCell ref="N29:N36"/>
    <mergeCell ref="N37:N44"/>
    <mergeCell ref="N45:N47"/>
    <mergeCell ref="N48:N55"/>
    <mergeCell ref="N56:N63"/>
    <mergeCell ref="N64:N71"/>
    <mergeCell ref="N72:N79"/>
    <mergeCell ref="N99:N106"/>
    <mergeCell ref="N107:N114"/>
    <mergeCell ref="L115:L122"/>
    <mergeCell ref="M18:M20"/>
    <mergeCell ref="M21:M28"/>
    <mergeCell ref="M29:M36"/>
    <mergeCell ref="M37:M44"/>
    <mergeCell ref="M45:M47"/>
    <mergeCell ref="M48:M55"/>
    <mergeCell ref="M56:M63"/>
    <mergeCell ref="M64:M71"/>
    <mergeCell ref="M72:M79"/>
    <mergeCell ref="M80:M82"/>
    <mergeCell ref="M83:M90"/>
    <mergeCell ref="M91:M98"/>
    <mergeCell ref="M115:M122"/>
    <mergeCell ref="L18:L20"/>
    <mergeCell ref="L21:L28"/>
    <mergeCell ref="L29:L36"/>
    <mergeCell ref="L37:L44"/>
    <mergeCell ref="L45:L47"/>
    <mergeCell ref="L48:L55"/>
    <mergeCell ref="L56:L63"/>
    <mergeCell ref="L64:L71"/>
    <mergeCell ref="L72:L79"/>
    <mergeCell ref="L99:L106"/>
    <mergeCell ref="C29:C36"/>
    <mergeCell ref="D29:D36"/>
    <mergeCell ref="E29:E36"/>
    <mergeCell ref="F29:F36"/>
    <mergeCell ref="J29:J36"/>
    <mergeCell ref="J48:J55"/>
    <mergeCell ref="C45:C47"/>
    <mergeCell ref="D45:D47"/>
    <mergeCell ref="E45:E47"/>
    <mergeCell ref="F45:F47"/>
    <mergeCell ref="G45:I45"/>
    <mergeCell ref="J45:J47"/>
    <mergeCell ref="G46:G47"/>
    <mergeCell ref="I46:I47"/>
    <mergeCell ref="C48:C55"/>
    <mergeCell ref="D48:D55"/>
    <mergeCell ref="E48:E55"/>
    <mergeCell ref="F48:F55"/>
    <mergeCell ref="C56:C63"/>
    <mergeCell ref="E56:E63"/>
    <mergeCell ref="D56:D63"/>
    <mergeCell ref="C64:C71"/>
    <mergeCell ref="D64:D71"/>
    <mergeCell ref="E64:E71"/>
    <mergeCell ref="C37:C44"/>
    <mergeCell ref="D37:D44"/>
    <mergeCell ref="E37:E44"/>
    <mergeCell ref="C115:C122"/>
    <mergeCell ref="D115:D122"/>
    <mergeCell ref="D80:D82"/>
    <mergeCell ref="C91:C98"/>
    <mergeCell ref="E91:E98"/>
    <mergeCell ref="C80:C82"/>
    <mergeCell ref="C83:C90"/>
    <mergeCell ref="E83:E90"/>
    <mergeCell ref="D72:D79"/>
    <mergeCell ref="D83:D90"/>
    <mergeCell ref="D91:D98"/>
    <mergeCell ref="E115:E122"/>
    <mergeCell ref="E80:E82"/>
    <mergeCell ref="C72:C79"/>
    <mergeCell ref="E72:E79"/>
    <mergeCell ref="C99:C106"/>
    <mergeCell ref="D99:D106"/>
    <mergeCell ref="E99:E106"/>
    <mergeCell ref="E18:E20"/>
    <mergeCell ref="J56:J63"/>
    <mergeCell ref="J115:J122"/>
    <mergeCell ref="F72:F79"/>
    <mergeCell ref="J72:J79"/>
    <mergeCell ref="J80:J82"/>
    <mergeCell ref="J83:J90"/>
    <mergeCell ref="J91:J98"/>
    <mergeCell ref="J64:J71"/>
    <mergeCell ref="F56:F63"/>
    <mergeCell ref="G81:G82"/>
    <mergeCell ref="G80:I80"/>
    <mergeCell ref="I81:I82"/>
    <mergeCell ref="F91:F98"/>
    <mergeCell ref="F80:F82"/>
    <mergeCell ref="F83:F90"/>
    <mergeCell ref="F115:F122"/>
    <mergeCell ref="F64:F71"/>
    <mergeCell ref="F37:F44"/>
    <mergeCell ref="J37:J44"/>
    <mergeCell ref="H19:H20"/>
    <mergeCell ref="H46:H47"/>
    <mergeCell ref="H81:H82"/>
    <mergeCell ref="I21:I28"/>
    <mergeCell ref="C15:K15"/>
    <mergeCell ref="C16:K16"/>
    <mergeCell ref="K48:K55"/>
    <mergeCell ref="K56:K63"/>
    <mergeCell ref="K64:K71"/>
    <mergeCell ref="K72:K79"/>
    <mergeCell ref="K80:K82"/>
    <mergeCell ref="K18:K20"/>
    <mergeCell ref="K21:K28"/>
    <mergeCell ref="K29:K36"/>
    <mergeCell ref="K37:K44"/>
    <mergeCell ref="K45:K47"/>
    <mergeCell ref="C21:C28"/>
    <mergeCell ref="E21:E28"/>
    <mergeCell ref="F21:F28"/>
    <mergeCell ref="G19:G20"/>
    <mergeCell ref="D21:D28"/>
    <mergeCell ref="J18:J20"/>
    <mergeCell ref="J21:J28"/>
    <mergeCell ref="C18:C20"/>
    <mergeCell ref="F18:F20"/>
    <mergeCell ref="D18:D20"/>
    <mergeCell ref="I19:I20"/>
    <mergeCell ref="G18:I18"/>
    <mergeCell ref="B83:B90"/>
    <mergeCell ref="B91:B98"/>
    <mergeCell ref="B115:B122"/>
    <mergeCell ref="B48:B55"/>
    <mergeCell ref="B56:B63"/>
    <mergeCell ref="B64:B71"/>
    <mergeCell ref="B72:B79"/>
    <mergeCell ref="B80:B82"/>
    <mergeCell ref="B18:B20"/>
    <mergeCell ref="B21:B28"/>
    <mergeCell ref="B29:B36"/>
    <mergeCell ref="B37:B44"/>
    <mergeCell ref="B45:B47"/>
    <mergeCell ref="B99:B106"/>
    <mergeCell ref="B107:B114"/>
    <mergeCell ref="F99:F106"/>
    <mergeCell ref="K99:K106"/>
    <mergeCell ref="C107:C114"/>
    <mergeCell ref="D107:D114"/>
    <mergeCell ref="E107:E114"/>
    <mergeCell ref="F107:F114"/>
    <mergeCell ref="I99:I106"/>
    <mergeCell ref="I107:I114"/>
    <mergeCell ref="J107:J114"/>
    <mergeCell ref="K107:K114"/>
    <mergeCell ref="J99:J106"/>
  </mergeCells>
  <dataValidations count="1">
    <dataValidation type="list" allowBlank="1" showInputMessage="1" showErrorMessage="1" sqref="J48:J79 J21:J44 F48:F79 F83:F122 F21:F44 J83:J122" xr:uid="{00000000-0002-0000-0400-000000000000}">
      <formula1>"1,2,3"</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499984740745262"/>
  </sheetPr>
  <dimension ref="A1:N139"/>
  <sheetViews>
    <sheetView showGridLines="0" topLeftCell="E10" zoomScale="77" zoomScaleNormal="77" workbookViewId="0">
      <selection activeCell="I115" sqref="I115:I122"/>
    </sheetView>
  </sheetViews>
  <sheetFormatPr baseColWidth="10" defaultColWidth="9.140625" defaultRowHeight="32.25" customHeight="1" x14ac:dyDescent="0.3"/>
  <cols>
    <col min="1" max="1" width="2.5703125" style="13" customWidth="1"/>
    <col min="2" max="2" width="7.85546875" style="13" customWidth="1"/>
    <col min="3" max="4" width="37.85546875" style="13" customWidth="1"/>
    <col min="5" max="5" width="96.42578125" style="13" customWidth="1"/>
    <col min="6" max="6" width="7.42578125" style="13" customWidth="1"/>
    <col min="7" max="7" width="3.5703125" style="13" bestFit="1" customWidth="1"/>
    <col min="8" max="8" width="70.5703125" style="13" customWidth="1"/>
    <col min="9" max="9" width="58.140625" style="13" customWidth="1"/>
    <col min="10" max="10" width="7.42578125" style="13" customWidth="1"/>
    <col min="11" max="11" width="13" style="13" customWidth="1"/>
    <col min="12" max="14" width="9.140625" style="77"/>
    <col min="15" max="16384" width="9.140625" style="13"/>
  </cols>
  <sheetData>
    <row r="1" spans="2:14" ht="16.5" x14ac:dyDescent="0.3"/>
    <row r="2" spans="2:14" ht="16.5" x14ac:dyDescent="0.3"/>
    <row r="3" spans="2:14" ht="16.5" x14ac:dyDescent="0.3"/>
    <row r="4" spans="2:14" ht="16.5" x14ac:dyDescent="0.3"/>
    <row r="5" spans="2:14" ht="16.5" x14ac:dyDescent="0.3"/>
    <row r="6" spans="2:14" ht="16.5" x14ac:dyDescent="0.3"/>
    <row r="7" spans="2:14" ht="16.5" x14ac:dyDescent="0.3"/>
    <row r="9" spans="2:14" ht="16.5" x14ac:dyDescent="0.3"/>
    <row r="11" spans="2:14" ht="16.5" x14ac:dyDescent="0.3">
      <c r="C11" s="18"/>
      <c r="D11" s="18"/>
      <c r="E11" s="18"/>
      <c r="F11" s="18"/>
      <c r="G11" s="18"/>
      <c r="H11" s="18"/>
      <c r="I11" s="18"/>
    </row>
    <row r="12" spans="2:14" ht="26.25" customHeight="1" x14ac:dyDescent="0.3">
      <c r="C12" s="668" t="s">
        <v>220</v>
      </c>
      <c r="D12" s="668"/>
      <c r="E12" s="668"/>
      <c r="F12" s="668"/>
      <c r="G12" s="668"/>
      <c r="H12" s="668"/>
      <c r="I12" s="668"/>
      <c r="J12" s="668"/>
      <c r="K12" s="668"/>
    </row>
    <row r="13" spans="2:14" ht="66.75" customHeight="1" x14ac:dyDescent="0.3">
      <c r="C13" s="505" t="s">
        <v>221</v>
      </c>
      <c r="D13" s="505"/>
      <c r="E13" s="505"/>
      <c r="F13" s="505"/>
      <c r="G13" s="505"/>
      <c r="H13" s="505"/>
      <c r="I13" s="505"/>
      <c r="J13" s="505"/>
      <c r="K13" s="505"/>
    </row>
    <row r="14" spans="2:14" ht="16.5" x14ac:dyDescent="0.3"/>
    <row r="15" spans="2:14" ht="12.75" customHeight="1" x14ac:dyDescent="0.3">
      <c r="B15" s="661" t="s">
        <v>111</v>
      </c>
      <c r="C15" s="661" t="s">
        <v>222</v>
      </c>
      <c r="D15" s="680" t="s">
        <v>8</v>
      </c>
      <c r="E15" s="703" t="s">
        <v>112</v>
      </c>
      <c r="F15" s="690" t="s">
        <v>159</v>
      </c>
      <c r="G15" s="672" t="s">
        <v>114</v>
      </c>
      <c r="H15" s="672"/>
      <c r="I15" s="672"/>
      <c r="J15" s="690" t="s">
        <v>160</v>
      </c>
      <c r="K15" s="666" t="s">
        <v>126</v>
      </c>
      <c r="L15" s="578"/>
      <c r="M15" s="578"/>
      <c r="N15" s="578"/>
    </row>
    <row r="16" spans="2:14" ht="15" customHeight="1" x14ac:dyDescent="0.3">
      <c r="B16" s="662"/>
      <c r="C16" s="662"/>
      <c r="D16" s="680"/>
      <c r="E16" s="704"/>
      <c r="F16" s="690"/>
      <c r="G16" s="672"/>
      <c r="H16" s="672"/>
      <c r="I16" s="672"/>
      <c r="J16" s="690"/>
      <c r="K16" s="666"/>
      <c r="L16" s="578"/>
      <c r="M16" s="578"/>
      <c r="N16" s="578"/>
    </row>
    <row r="17" spans="2:14" ht="27.75" customHeight="1" x14ac:dyDescent="0.3">
      <c r="B17" s="662"/>
      <c r="C17" s="662"/>
      <c r="D17" s="680"/>
      <c r="E17" s="704"/>
      <c r="F17" s="690"/>
      <c r="G17" s="672" t="s">
        <v>13</v>
      </c>
      <c r="H17" s="680" t="s">
        <v>15</v>
      </c>
      <c r="I17" s="680" t="s">
        <v>17</v>
      </c>
      <c r="J17" s="690"/>
      <c r="K17" s="666"/>
      <c r="L17" s="578"/>
      <c r="M17" s="578"/>
      <c r="N17" s="578"/>
    </row>
    <row r="18" spans="2:14" ht="72" customHeight="1" thickBot="1" x14ac:dyDescent="0.35">
      <c r="B18" s="662"/>
      <c r="C18" s="662"/>
      <c r="D18" s="680"/>
      <c r="E18" s="705"/>
      <c r="F18" s="690"/>
      <c r="G18" s="672"/>
      <c r="H18" s="672"/>
      <c r="I18" s="672"/>
      <c r="J18" s="690"/>
      <c r="K18" s="667"/>
      <c r="L18" s="578"/>
      <c r="M18" s="578"/>
      <c r="N18" s="578"/>
    </row>
    <row r="19" spans="2:14" ht="73.5" customHeight="1" x14ac:dyDescent="0.3">
      <c r="B19" s="311" t="str">
        <f>+LEFT(C19,4)</f>
        <v>13.1</v>
      </c>
      <c r="C19" s="673" t="s">
        <v>223</v>
      </c>
      <c r="D19" s="340" t="s">
        <v>224</v>
      </c>
      <c r="E19" s="676" t="s">
        <v>716</v>
      </c>
      <c r="F19" s="326">
        <v>3</v>
      </c>
      <c r="G19" s="108">
        <v>1</v>
      </c>
      <c r="H19" s="161" t="s">
        <v>515</v>
      </c>
      <c r="I19" s="320" t="s">
        <v>715</v>
      </c>
      <c r="J19" s="425">
        <v>3</v>
      </c>
      <c r="K19" s="413" t="str">
        <f t="shared" ref="K19" si="0">+IF(OR(ISBLANK(F19),ISBLANK(J19)),"",IF(OR(AND(F19=1,J19=1),AND(F19=1,J19=2),AND(F19=1,J19=3)),"Deficiencia de control mayor (diseño y ejecución)",IF(OR(AND(F19=2,J19=2),AND(F19=3,J19=1),AND(F19=3,J19=2),AND(F19=2,J19=1)),"Deficiencia de control (diseño o ejecución)",IF(AND(F19=2,J19=3),"Oportunidad de mejora","Mantenimiento del control"))))</f>
        <v>Mantenimiento del control</v>
      </c>
      <c r="L19" s="308">
        <f>+IF(K19="",231,IF(K19="Deficiencia de control mayor (diseño y ejecución)",240,IF(K19="Deficiencia de control (diseño o ejecución)",260,IF(K19="Oportunidad de mejora",280,300))))</f>
        <v>300</v>
      </c>
      <c r="M19" s="499">
        <v>4.4569000000000001</v>
      </c>
      <c r="N19" s="499">
        <f>+L19+M19</f>
        <v>304.45690000000002</v>
      </c>
    </row>
    <row r="20" spans="2:14" ht="67.5" customHeight="1" x14ac:dyDescent="0.3">
      <c r="B20" s="312"/>
      <c r="C20" s="674"/>
      <c r="D20" s="341"/>
      <c r="E20" s="677"/>
      <c r="F20" s="327"/>
      <c r="G20" s="106">
        <v>2</v>
      </c>
      <c r="H20" s="133" t="s">
        <v>516</v>
      </c>
      <c r="I20" s="321"/>
      <c r="J20" s="426"/>
      <c r="K20" s="414"/>
      <c r="L20" s="308"/>
      <c r="M20" s="499"/>
      <c r="N20" s="499"/>
    </row>
    <row r="21" spans="2:14" ht="10.5" customHeight="1" thickBot="1" x14ac:dyDescent="0.35">
      <c r="B21" s="312"/>
      <c r="C21" s="674"/>
      <c r="D21" s="341"/>
      <c r="E21" s="677"/>
      <c r="F21" s="327"/>
      <c r="G21" s="106">
        <v>3</v>
      </c>
      <c r="H21" s="106"/>
      <c r="I21" s="321"/>
      <c r="J21" s="426"/>
      <c r="K21" s="414"/>
      <c r="L21" s="308"/>
      <c r="M21" s="499"/>
      <c r="N21" s="499"/>
    </row>
    <row r="22" spans="2:14" ht="4.5" hidden="1" customHeight="1" thickBot="1" x14ac:dyDescent="0.35">
      <c r="B22" s="312"/>
      <c r="C22" s="674"/>
      <c r="D22" s="341"/>
      <c r="E22" s="677"/>
      <c r="F22" s="327"/>
      <c r="G22" s="106">
        <v>4</v>
      </c>
      <c r="H22" s="106"/>
      <c r="I22" s="321"/>
      <c r="J22" s="426"/>
      <c r="K22" s="414"/>
      <c r="L22" s="308"/>
      <c r="M22" s="499"/>
      <c r="N22" s="499"/>
    </row>
    <row r="23" spans="2:14" ht="17.25" hidden="1" customHeight="1" thickBot="1" x14ac:dyDescent="0.35">
      <c r="B23" s="312"/>
      <c r="C23" s="674"/>
      <c r="D23" s="341"/>
      <c r="E23" s="677"/>
      <c r="F23" s="327"/>
      <c r="G23" s="106">
        <v>5</v>
      </c>
      <c r="H23" s="106"/>
      <c r="I23" s="321"/>
      <c r="J23" s="426"/>
      <c r="K23" s="414"/>
      <c r="L23" s="308"/>
      <c r="M23" s="499"/>
      <c r="N23" s="499"/>
    </row>
    <row r="24" spans="2:14" ht="17.25" hidden="1" customHeight="1" thickBot="1" x14ac:dyDescent="0.35">
      <c r="B24" s="312"/>
      <c r="C24" s="674"/>
      <c r="D24" s="341"/>
      <c r="E24" s="677"/>
      <c r="F24" s="327"/>
      <c r="G24" s="106">
        <v>6</v>
      </c>
      <c r="H24" s="106"/>
      <c r="I24" s="321"/>
      <c r="J24" s="426"/>
      <c r="K24" s="414"/>
      <c r="L24" s="308"/>
      <c r="M24" s="499"/>
      <c r="N24" s="499"/>
    </row>
    <row r="25" spans="2:14" ht="17.25" hidden="1" customHeight="1" thickBot="1" x14ac:dyDescent="0.35">
      <c r="B25" s="312"/>
      <c r="C25" s="674"/>
      <c r="D25" s="341"/>
      <c r="E25" s="677"/>
      <c r="F25" s="327"/>
      <c r="G25" s="106">
        <v>7</v>
      </c>
      <c r="H25" s="106"/>
      <c r="I25" s="321"/>
      <c r="J25" s="426"/>
      <c r="K25" s="414"/>
      <c r="L25" s="308"/>
      <c r="M25" s="499"/>
      <c r="N25" s="499"/>
    </row>
    <row r="26" spans="2:14" ht="17.25" hidden="1" customHeight="1" thickBot="1" x14ac:dyDescent="0.35">
      <c r="B26" s="313"/>
      <c r="C26" s="675"/>
      <c r="D26" s="342"/>
      <c r="E26" s="678"/>
      <c r="F26" s="328"/>
      <c r="G26" s="107">
        <v>8</v>
      </c>
      <c r="H26" s="107"/>
      <c r="I26" s="322"/>
      <c r="J26" s="427"/>
      <c r="K26" s="415"/>
      <c r="L26" s="308"/>
      <c r="M26" s="499"/>
      <c r="N26" s="499"/>
    </row>
    <row r="27" spans="2:14" ht="111" customHeight="1" x14ac:dyDescent="0.3">
      <c r="B27" s="311" t="str">
        <f>+LEFT(C27,4)</f>
        <v>13.2</v>
      </c>
      <c r="C27" s="669" t="s">
        <v>225</v>
      </c>
      <c r="D27" s="687" t="s">
        <v>226</v>
      </c>
      <c r="E27" s="337" t="s">
        <v>719</v>
      </c>
      <c r="F27" s="326">
        <v>3</v>
      </c>
      <c r="G27" s="108">
        <v>1</v>
      </c>
      <c r="H27" s="161" t="s">
        <v>529</v>
      </c>
      <c r="I27" s="320" t="s">
        <v>721</v>
      </c>
      <c r="J27" s="425">
        <v>3</v>
      </c>
      <c r="K27" s="413" t="str">
        <f t="shared" ref="K27:K43" si="1">+IF(OR(ISBLANK(F27),ISBLANK(J27)),"",IF(OR(AND(F27=1,J27=1),AND(F27=1,J27=2),AND(F27=1,J27=3)),"Deficiencia de control mayor (diseño y ejecución)",IF(OR(AND(F27=2,J27=2),AND(F27=3,J27=1),AND(F27=3,J27=2),AND(F27=2,J27=1)),"Deficiencia de control (diseño o ejecución)",IF(AND(F27=2,J27=3),"Oportunidad de mejora","Mantenimiento del control"))))</f>
        <v>Mantenimiento del control</v>
      </c>
      <c r="L27" s="308">
        <f t="shared" ref="L27" si="2">+IF(K27="",231,IF(K27="Deficiencia de control mayor (diseño y ejecución)",240,IF(K27="Deficiencia de control (diseño o ejecución)",260,IF(K27="Oportunidad de mejora",280,300))))</f>
        <v>300</v>
      </c>
      <c r="M27" s="499">
        <v>4.5632000000000001</v>
      </c>
      <c r="N27" s="499">
        <f>+L27+M27</f>
        <v>304.56319999999999</v>
      </c>
    </row>
    <row r="28" spans="2:14" ht="106.5" customHeight="1" thickBot="1" x14ac:dyDescent="0.35">
      <c r="B28" s="312"/>
      <c r="C28" s="670"/>
      <c r="D28" s="688"/>
      <c r="E28" s="338"/>
      <c r="F28" s="327"/>
      <c r="G28" s="106">
        <v>2</v>
      </c>
      <c r="H28" s="133" t="s">
        <v>517</v>
      </c>
      <c r="I28" s="321"/>
      <c r="J28" s="426"/>
      <c r="K28" s="414"/>
      <c r="L28" s="308"/>
      <c r="M28" s="499"/>
      <c r="N28" s="499"/>
    </row>
    <row r="29" spans="2:14" ht="12.75" hidden="1" customHeight="1" thickBot="1" x14ac:dyDescent="0.35">
      <c r="B29" s="312"/>
      <c r="C29" s="670"/>
      <c r="D29" s="688"/>
      <c r="E29" s="338"/>
      <c r="F29" s="327"/>
      <c r="G29" s="106">
        <v>3</v>
      </c>
      <c r="H29" s="106"/>
      <c r="I29" s="321"/>
      <c r="J29" s="426"/>
      <c r="K29" s="414"/>
      <c r="L29" s="308"/>
      <c r="M29" s="499"/>
      <c r="N29" s="499"/>
    </row>
    <row r="30" spans="2:14" ht="4.5" hidden="1" customHeight="1" thickBot="1" x14ac:dyDescent="0.35">
      <c r="B30" s="312"/>
      <c r="C30" s="670"/>
      <c r="D30" s="688"/>
      <c r="E30" s="338"/>
      <c r="F30" s="327"/>
      <c r="G30" s="106">
        <v>4</v>
      </c>
      <c r="H30" s="106"/>
      <c r="I30" s="321"/>
      <c r="J30" s="426"/>
      <c r="K30" s="414"/>
      <c r="L30" s="308"/>
      <c r="M30" s="499"/>
      <c r="N30" s="499"/>
    </row>
    <row r="31" spans="2:14" ht="17.25" hidden="1" customHeight="1" thickBot="1" x14ac:dyDescent="0.35">
      <c r="B31" s="312"/>
      <c r="C31" s="670"/>
      <c r="D31" s="688"/>
      <c r="E31" s="338"/>
      <c r="F31" s="327"/>
      <c r="G31" s="106">
        <v>5</v>
      </c>
      <c r="H31" s="106"/>
      <c r="I31" s="321"/>
      <c r="J31" s="426"/>
      <c r="K31" s="414"/>
      <c r="L31" s="308"/>
      <c r="M31" s="499"/>
      <c r="N31" s="499"/>
    </row>
    <row r="32" spans="2:14" ht="17.25" hidden="1" customHeight="1" thickBot="1" x14ac:dyDescent="0.35">
      <c r="B32" s="312"/>
      <c r="C32" s="670"/>
      <c r="D32" s="688"/>
      <c r="E32" s="338"/>
      <c r="F32" s="327"/>
      <c r="G32" s="106">
        <v>6</v>
      </c>
      <c r="H32" s="106"/>
      <c r="I32" s="321"/>
      <c r="J32" s="426"/>
      <c r="K32" s="414"/>
      <c r="L32" s="308"/>
      <c r="M32" s="499"/>
      <c r="N32" s="499"/>
    </row>
    <row r="33" spans="1:14" ht="17.25" hidden="1" customHeight="1" thickBot="1" x14ac:dyDescent="0.35">
      <c r="B33" s="312"/>
      <c r="C33" s="670"/>
      <c r="D33" s="688"/>
      <c r="E33" s="338"/>
      <c r="F33" s="327"/>
      <c r="G33" s="106">
        <v>7</v>
      </c>
      <c r="H33" s="106"/>
      <c r="I33" s="321"/>
      <c r="J33" s="426"/>
      <c r="K33" s="414"/>
      <c r="L33" s="308"/>
      <c r="M33" s="499"/>
      <c r="N33" s="499"/>
    </row>
    <row r="34" spans="1:14" ht="17.25" hidden="1" customHeight="1" thickBot="1" x14ac:dyDescent="0.35">
      <c r="B34" s="313"/>
      <c r="C34" s="671"/>
      <c r="D34" s="689"/>
      <c r="E34" s="339"/>
      <c r="F34" s="328"/>
      <c r="G34" s="107">
        <v>8</v>
      </c>
      <c r="H34" s="107"/>
      <c r="I34" s="322"/>
      <c r="J34" s="427"/>
      <c r="K34" s="415"/>
      <c r="L34" s="308"/>
      <c r="M34" s="499"/>
      <c r="N34" s="499"/>
    </row>
    <row r="35" spans="1:14" ht="96" customHeight="1" x14ac:dyDescent="0.3">
      <c r="B35" s="311" t="str">
        <f>+LEFT(C35,4)</f>
        <v>13.3</v>
      </c>
      <c r="C35" s="679" t="s">
        <v>227</v>
      </c>
      <c r="D35" s="340" t="s">
        <v>226</v>
      </c>
      <c r="E35" s="337" t="s">
        <v>720</v>
      </c>
      <c r="F35" s="326">
        <v>3</v>
      </c>
      <c r="G35" s="108">
        <v>1</v>
      </c>
      <c r="H35" s="161" t="s">
        <v>518</v>
      </c>
      <c r="I35" s="320" t="s">
        <v>722</v>
      </c>
      <c r="J35" s="425">
        <v>3</v>
      </c>
      <c r="K35" s="413" t="str">
        <f t="shared" si="1"/>
        <v>Mantenimiento del control</v>
      </c>
      <c r="L35" s="308">
        <f t="shared" ref="L35" si="3">+IF(K35="",231,IF(K35="Deficiencia de control mayor (diseño y ejecución)",240,IF(K35="Deficiencia de control (diseño o ejecución)",260,IF(K35="Oportunidad de mejora",280,300))))</f>
        <v>300</v>
      </c>
      <c r="M35" s="499">
        <v>4.6321000000000003</v>
      </c>
      <c r="N35" s="499">
        <f>+L35+M35</f>
        <v>304.63209999999998</v>
      </c>
    </row>
    <row r="36" spans="1:14" ht="60.75" customHeight="1" x14ac:dyDescent="0.3">
      <c r="B36" s="312"/>
      <c r="C36" s="674"/>
      <c r="D36" s="341"/>
      <c r="E36" s="338"/>
      <c r="F36" s="327"/>
      <c r="G36" s="106">
        <v>2</v>
      </c>
      <c r="H36" s="129" t="s">
        <v>519</v>
      </c>
      <c r="I36" s="321"/>
      <c r="J36" s="426"/>
      <c r="K36" s="414"/>
      <c r="L36" s="308"/>
      <c r="M36" s="499"/>
      <c r="N36" s="499"/>
    </row>
    <row r="37" spans="1:14" ht="75.75" customHeight="1" x14ac:dyDescent="0.3">
      <c r="B37" s="312"/>
      <c r="C37" s="674"/>
      <c r="D37" s="341"/>
      <c r="E37" s="338"/>
      <c r="F37" s="327"/>
      <c r="G37" s="106">
        <v>3</v>
      </c>
      <c r="H37" s="129" t="s">
        <v>520</v>
      </c>
      <c r="I37" s="321"/>
      <c r="J37" s="426"/>
      <c r="K37" s="414"/>
      <c r="L37" s="308"/>
      <c r="M37" s="499"/>
      <c r="N37" s="499"/>
    </row>
    <row r="38" spans="1:14" ht="16.5" hidden="1" x14ac:dyDescent="0.3">
      <c r="B38" s="312"/>
      <c r="C38" s="674"/>
      <c r="D38" s="341"/>
      <c r="E38" s="338"/>
      <c r="F38" s="327"/>
      <c r="G38" s="106">
        <v>4</v>
      </c>
      <c r="H38" s="106"/>
      <c r="I38" s="321"/>
      <c r="J38" s="426"/>
      <c r="K38" s="414"/>
      <c r="L38" s="308"/>
      <c r="M38" s="499"/>
      <c r="N38" s="499"/>
    </row>
    <row r="39" spans="1:14" ht="3" customHeight="1" thickBot="1" x14ac:dyDescent="0.35">
      <c r="B39" s="312"/>
      <c r="C39" s="674"/>
      <c r="D39" s="341"/>
      <c r="E39" s="338"/>
      <c r="F39" s="327"/>
      <c r="G39" s="106">
        <v>5</v>
      </c>
      <c r="H39" s="106"/>
      <c r="I39" s="321"/>
      <c r="J39" s="426"/>
      <c r="K39" s="414"/>
      <c r="L39" s="308"/>
      <c r="M39" s="499"/>
      <c r="N39" s="499"/>
    </row>
    <row r="40" spans="1:14" ht="17.25" hidden="1" customHeight="1" thickBot="1" x14ac:dyDescent="0.35">
      <c r="B40" s="312"/>
      <c r="C40" s="674"/>
      <c r="D40" s="341"/>
      <c r="E40" s="338"/>
      <c r="F40" s="327"/>
      <c r="G40" s="106">
        <v>6</v>
      </c>
      <c r="H40" s="106"/>
      <c r="I40" s="321"/>
      <c r="J40" s="426"/>
      <c r="K40" s="414"/>
      <c r="L40" s="308"/>
      <c r="M40" s="499"/>
      <c r="N40" s="499"/>
    </row>
    <row r="41" spans="1:14" ht="17.25" hidden="1" customHeight="1" thickBot="1" x14ac:dyDescent="0.35">
      <c r="B41" s="312"/>
      <c r="C41" s="674"/>
      <c r="D41" s="341"/>
      <c r="E41" s="338"/>
      <c r="F41" s="327"/>
      <c r="G41" s="106">
        <v>7</v>
      </c>
      <c r="H41" s="106"/>
      <c r="I41" s="321"/>
      <c r="J41" s="426"/>
      <c r="K41" s="414"/>
      <c r="L41" s="308"/>
      <c r="M41" s="499"/>
      <c r="N41" s="499"/>
    </row>
    <row r="42" spans="1:14" ht="39" hidden="1" customHeight="1" thickBot="1" x14ac:dyDescent="0.35">
      <c r="B42" s="313"/>
      <c r="C42" s="675"/>
      <c r="D42" s="342"/>
      <c r="E42" s="339"/>
      <c r="F42" s="328"/>
      <c r="G42" s="107">
        <v>8</v>
      </c>
      <c r="H42" s="107"/>
      <c r="I42" s="322"/>
      <c r="J42" s="427"/>
      <c r="K42" s="415"/>
      <c r="L42" s="308"/>
      <c r="M42" s="499"/>
      <c r="N42" s="499"/>
    </row>
    <row r="43" spans="1:14" ht="101.25" customHeight="1" x14ac:dyDescent="0.3">
      <c r="A43" s="707"/>
      <c r="B43" s="311" t="str">
        <f>+LEFT(C43,4)</f>
        <v>13.4</v>
      </c>
      <c r="C43" s="679" t="s">
        <v>228</v>
      </c>
      <c r="D43" s="687" t="s">
        <v>226</v>
      </c>
      <c r="E43" s="337" t="s">
        <v>723</v>
      </c>
      <c r="F43" s="326">
        <v>3</v>
      </c>
      <c r="G43" s="108">
        <v>1</v>
      </c>
      <c r="H43" s="161" t="s">
        <v>521</v>
      </c>
      <c r="I43" s="320" t="s">
        <v>724</v>
      </c>
      <c r="J43" s="425">
        <v>3</v>
      </c>
      <c r="K43" s="413" t="str">
        <f t="shared" si="1"/>
        <v>Mantenimiento del control</v>
      </c>
      <c r="L43" s="308">
        <f t="shared" ref="L43" si="4">+IF(K43="",231,IF(K43="Deficiencia de control mayor (diseño y ejecución)",240,IF(K43="Deficiencia de control (diseño o ejecución)",260,IF(K43="Oportunidad de mejora",280,300))))</f>
        <v>300</v>
      </c>
      <c r="M43" s="499">
        <v>4.7896000000000001</v>
      </c>
      <c r="N43" s="499">
        <f>+L43+M43</f>
        <v>304.78960000000001</v>
      </c>
    </row>
    <row r="44" spans="1:14" ht="76.5" customHeight="1" x14ac:dyDescent="0.3">
      <c r="A44" s="707"/>
      <c r="B44" s="312"/>
      <c r="C44" s="674"/>
      <c r="D44" s="688"/>
      <c r="E44" s="338"/>
      <c r="F44" s="327"/>
      <c r="G44" s="106">
        <v>2</v>
      </c>
      <c r="H44" s="133" t="s">
        <v>522</v>
      </c>
      <c r="I44" s="321"/>
      <c r="J44" s="426"/>
      <c r="K44" s="414"/>
      <c r="L44" s="308"/>
      <c r="M44" s="499"/>
      <c r="N44" s="499"/>
    </row>
    <row r="45" spans="1:14" ht="137.25" customHeight="1" x14ac:dyDescent="0.3">
      <c r="B45" s="312"/>
      <c r="C45" s="674"/>
      <c r="D45" s="688"/>
      <c r="E45" s="338"/>
      <c r="F45" s="327"/>
      <c r="G45" s="106">
        <v>3</v>
      </c>
      <c r="H45" s="133" t="s">
        <v>523</v>
      </c>
      <c r="I45" s="321"/>
      <c r="J45" s="426"/>
      <c r="K45" s="414"/>
      <c r="L45" s="308"/>
      <c r="M45" s="499"/>
      <c r="N45" s="499"/>
    </row>
    <row r="46" spans="1:14" ht="1.5" customHeight="1" x14ac:dyDescent="0.3">
      <c r="B46" s="312"/>
      <c r="C46" s="674"/>
      <c r="D46" s="688"/>
      <c r="E46" s="338"/>
      <c r="F46" s="327"/>
      <c r="G46" s="106">
        <v>4</v>
      </c>
      <c r="H46" s="106"/>
      <c r="I46" s="321"/>
      <c r="J46" s="426"/>
      <c r="K46" s="414"/>
      <c r="L46" s="308"/>
      <c r="M46" s="499"/>
      <c r="N46" s="499"/>
    </row>
    <row r="47" spans="1:14" ht="16.5" hidden="1" customHeight="1" x14ac:dyDescent="0.3">
      <c r="B47" s="312"/>
      <c r="C47" s="674"/>
      <c r="D47" s="688"/>
      <c r="E47" s="338"/>
      <c r="F47" s="327"/>
      <c r="G47" s="106">
        <v>5</v>
      </c>
      <c r="H47" s="106"/>
      <c r="I47" s="321"/>
      <c r="J47" s="426"/>
      <c r="K47" s="414"/>
      <c r="L47" s="308"/>
      <c r="M47" s="499"/>
      <c r="N47" s="499"/>
    </row>
    <row r="48" spans="1:14" ht="16.5" hidden="1" customHeight="1" x14ac:dyDescent="0.3">
      <c r="B48" s="312"/>
      <c r="C48" s="674"/>
      <c r="D48" s="688"/>
      <c r="E48" s="338"/>
      <c r="F48" s="327"/>
      <c r="G48" s="106">
        <v>6</v>
      </c>
      <c r="H48" s="106"/>
      <c r="I48" s="321"/>
      <c r="J48" s="426"/>
      <c r="K48" s="414"/>
      <c r="L48" s="308"/>
      <c r="M48" s="499"/>
      <c r="N48" s="499"/>
    </row>
    <row r="49" spans="2:14" ht="16.5" hidden="1" customHeight="1" x14ac:dyDescent="0.3">
      <c r="B49" s="312"/>
      <c r="C49" s="674"/>
      <c r="D49" s="688"/>
      <c r="E49" s="338"/>
      <c r="F49" s="327"/>
      <c r="G49" s="106">
        <v>7</v>
      </c>
      <c r="H49" s="106"/>
      <c r="I49" s="321"/>
      <c r="J49" s="426"/>
      <c r="K49" s="414"/>
      <c r="L49" s="308"/>
      <c r="M49" s="499"/>
      <c r="N49" s="499"/>
    </row>
    <row r="50" spans="2:14" ht="17.25" hidden="1" customHeight="1" thickBot="1" x14ac:dyDescent="0.35">
      <c r="B50" s="313"/>
      <c r="C50" s="675"/>
      <c r="D50" s="689"/>
      <c r="E50" s="339"/>
      <c r="F50" s="328"/>
      <c r="G50" s="107">
        <v>8</v>
      </c>
      <c r="H50" s="107"/>
      <c r="I50" s="322"/>
      <c r="J50" s="427"/>
      <c r="K50" s="415"/>
      <c r="L50" s="308"/>
      <c r="M50" s="499"/>
      <c r="N50" s="499"/>
    </row>
    <row r="51" spans="2:14" ht="12.75" customHeight="1" x14ac:dyDescent="0.3">
      <c r="B51" s="663"/>
      <c r="C51" s="663" t="s">
        <v>229</v>
      </c>
      <c r="D51" s="680" t="s">
        <v>8</v>
      </c>
      <c r="E51" s="711" t="s">
        <v>112</v>
      </c>
      <c r="F51" s="683" t="s">
        <v>159</v>
      </c>
      <c r="G51" s="682" t="s">
        <v>114</v>
      </c>
      <c r="H51" s="682"/>
      <c r="I51" s="682"/>
      <c r="J51" s="683" t="s">
        <v>160</v>
      </c>
      <c r="K51" s="664" t="s">
        <v>126</v>
      </c>
      <c r="L51" s="577"/>
      <c r="M51" s="577"/>
      <c r="N51" s="577"/>
    </row>
    <row r="52" spans="2:14" ht="15" customHeight="1" x14ac:dyDescent="0.3">
      <c r="B52" s="662"/>
      <c r="C52" s="662"/>
      <c r="D52" s="680"/>
      <c r="E52" s="712"/>
      <c r="F52" s="683"/>
      <c r="G52" s="682"/>
      <c r="H52" s="682"/>
      <c r="I52" s="682"/>
      <c r="J52" s="683"/>
      <c r="K52" s="664"/>
      <c r="L52" s="577"/>
      <c r="M52" s="577"/>
      <c r="N52" s="577"/>
    </row>
    <row r="53" spans="2:14" ht="27.75" customHeight="1" x14ac:dyDescent="0.3">
      <c r="B53" s="662"/>
      <c r="C53" s="662"/>
      <c r="D53" s="680"/>
      <c r="E53" s="712"/>
      <c r="F53" s="683"/>
      <c r="G53" s="682" t="s">
        <v>13</v>
      </c>
      <c r="H53" s="681" t="s">
        <v>15</v>
      </c>
      <c r="I53" s="681" t="s">
        <v>17</v>
      </c>
      <c r="J53" s="683"/>
      <c r="K53" s="664"/>
      <c r="L53" s="577"/>
      <c r="M53" s="577"/>
      <c r="N53" s="577"/>
    </row>
    <row r="54" spans="2:14" ht="87.75" customHeight="1" thickBot="1" x14ac:dyDescent="0.35">
      <c r="B54" s="662"/>
      <c r="C54" s="662"/>
      <c r="D54" s="680"/>
      <c r="E54" s="713"/>
      <c r="F54" s="683"/>
      <c r="G54" s="682"/>
      <c r="H54" s="682"/>
      <c r="I54" s="682"/>
      <c r="J54" s="683"/>
      <c r="K54" s="665"/>
      <c r="L54" s="577"/>
      <c r="M54" s="577"/>
      <c r="N54" s="577"/>
    </row>
    <row r="55" spans="2:14" ht="162.75" customHeight="1" x14ac:dyDescent="0.3">
      <c r="B55" s="311" t="str">
        <f>+LEFT(C55,4)</f>
        <v>14.1</v>
      </c>
      <c r="C55" s="700" t="s">
        <v>230</v>
      </c>
      <c r="D55" s="419" t="s">
        <v>231</v>
      </c>
      <c r="E55" s="337" t="s">
        <v>725</v>
      </c>
      <c r="F55" s="326">
        <v>3</v>
      </c>
      <c r="G55" s="108">
        <v>1</v>
      </c>
      <c r="H55" s="161" t="s">
        <v>424</v>
      </c>
      <c r="I55" s="320" t="s">
        <v>566</v>
      </c>
      <c r="J55" s="425">
        <v>3</v>
      </c>
      <c r="K55" s="413" t="str">
        <f t="shared" ref="K55:K79" si="5">+IF(OR(ISBLANK(F55),ISBLANK(J55)),"",IF(OR(AND(F55=1,J55=1),AND(F55=1,J55=2),AND(F55=1,J55=3)),"Deficiencia de control mayor (diseño y ejecución)",IF(OR(AND(F55=2,J55=2),AND(F55=3,J55=1),AND(F55=3,J55=2),AND(F55=2,J55=1)),"Deficiencia de control (diseño o ejecución)",IF(AND(F55=2,J55=3),"Oportunidad de mejora","Mantenimiento del control"))))</f>
        <v>Mantenimiento del control</v>
      </c>
      <c r="L55" s="308">
        <f t="shared" ref="L55" si="6">+IF(K55="",231,IF(K55="Deficiencia de control mayor (diseño y ejecución)",240,IF(K55="Deficiencia de control (diseño o ejecución)",260,IF(K55="Oportunidad de mejora",280,300))))</f>
        <v>300</v>
      </c>
      <c r="M55" s="499">
        <v>4.8964999999999996</v>
      </c>
      <c r="N55" s="499">
        <f>+L55+M55</f>
        <v>304.8965</v>
      </c>
    </row>
    <row r="56" spans="2:14" ht="168.75" customHeight="1" x14ac:dyDescent="0.3">
      <c r="B56" s="312"/>
      <c r="C56" s="701"/>
      <c r="D56" s="420"/>
      <c r="E56" s="338"/>
      <c r="F56" s="327"/>
      <c r="G56" s="106">
        <v>2</v>
      </c>
      <c r="H56" s="133" t="s">
        <v>425</v>
      </c>
      <c r="I56" s="321"/>
      <c r="J56" s="426"/>
      <c r="K56" s="414"/>
      <c r="L56" s="308"/>
      <c r="M56" s="499"/>
      <c r="N56" s="499"/>
    </row>
    <row r="57" spans="2:14" ht="16.5" hidden="1" customHeight="1" x14ac:dyDescent="0.3">
      <c r="B57" s="312"/>
      <c r="C57" s="701"/>
      <c r="D57" s="420"/>
      <c r="E57" s="338"/>
      <c r="F57" s="327"/>
      <c r="G57" s="106">
        <v>3</v>
      </c>
      <c r="H57" s="106"/>
      <c r="I57" s="321"/>
      <c r="J57" s="426"/>
      <c r="K57" s="414"/>
      <c r="L57" s="308"/>
      <c r="M57" s="499"/>
      <c r="N57" s="499"/>
    </row>
    <row r="58" spans="2:14" ht="16.5" hidden="1" customHeight="1" x14ac:dyDescent="0.3">
      <c r="B58" s="312"/>
      <c r="C58" s="701"/>
      <c r="D58" s="420"/>
      <c r="E58" s="338"/>
      <c r="F58" s="327"/>
      <c r="G58" s="106">
        <v>4</v>
      </c>
      <c r="H58" s="106"/>
      <c r="I58" s="321"/>
      <c r="J58" s="426"/>
      <c r="K58" s="414"/>
      <c r="L58" s="308"/>
      <c r="M58" s="499"/>
      <c r="N58" s="499"/>
    </row>
    <row r="59" spans="2:14" ht="2.25" customHeight="1" thickBot="1" x14ac:dyDescent="0.35">
      <c r="B59" s="312"/>
      <c r="C59" s="701"/>
      <c r="D59" s="420"/>
      <c r="E59" s="338"/>
      <c r="F59" s="327"/>
      <c r="G59" s="106">
        <v>5</v>
      </c>
      <c r="H59" s="106"/>
      <c r="I59" s="321"/>
      <c r="J59" s="426"/>
      <c r="K59" s="414"/>
      <c r="L59" s="308"/>
      <c r="M59" s="499"/>
      <c r="N59" s="499"/>
    </row>
    <row r="60" spans="2:14" ht="17.25" hidden="1" customHeight="1" thickBot="1" x14ac:dyDescent="0.35">
      <c r="B60" s="312"/>
      <c r="C60" s="701"/>
      <c r="D60" s="420"/>
      <c r="E60" s="338"/>
      <c r="F60" s="327"/>
      <c r="G60" s="106">
        <v>6</v>
      </c>
      <c r="H60" s="106"/>
      <c r="I60" s="321"/>
      <c r="J60" s="426"/>
      <c r="K60" s="414"/>
      <c r="L60" s="308"/>
      <c r="M60" s="499"/>
      <c r="N60" s="499"/>
    </row>
    <row r="61" spans="2:14" ht="17.25" hidden="1" customHeight="1" thickBot="1" x14ac:dyDescent="0.35">
      <c r="B61" s="312"/>
      <c r="C61" s="701"/>
      <c r="D61" s="420"/>
      <c r="E61" s="338"/>
      <c r="F61" s="327"/>
      <c r="G61" s="106">
        <v>7</v>
      </c>
      <c r="H61" s="106"/>
      <c r="I61" s="321"/>
      <c r="J61" s="426"/>
      <c r="K61" s="414"/>
      <c r="L61" s="308"/>
      <c r="M61" s="499"/>
      <c r="N61" s="499"/>
    </row>
    <row r="62" spans="2:14" ht="119.25" hidden="1" customHeight="1" thickBot="1" x14ac:dyDescent="0.35">
      <c r="B62" s="313"/>
      <c r="C62" s="702"/>
      <c r="D62" s="421"/>
      <c r="E62" s="339"/>
      <c r="F62" s="328"/>
      <c r="G62" s="107">
        <v>8</v>
      </c>
      <c r="H62" s="107"/>
      <c r="I62" s="322"/>
      <c r="J62" s="427"/>
      <c r="K62" s="415"/>
      <c r="L62" s="308"/>
      <c r="M62" s="499"/>
      <c r="N62" s="499"/>
    </row>
    <row r="63" spans="2:14" ht="71.25" customHeight="1" x14ac:dyDescent="0.3">
      <c r="B63" s="311" t="str">
        <f>+LEFT(C63,4)</f>
        <v>14.2</v>
      </c>
      <c r="C63" s="697" t="s">
        <v>232</v>
      </c>
      <c r="D63" s="340" t="s">
        <v>231</v>
      </c>
      <c r="E63" s="337" t="s">
        <v>726</v>
      </c>
      <c r="F63" s="326">
        <v>3</v>
      </c>
      <c r="G63" s="108">
        <v>1</v>
      </c>
      <c r="H63" s="161" t="s">
        <v>525</v>
      </c>
      <c r="I63" s="320" t="s">
        <v>678</v>
      </c>
      <c r="J63" s="425">
        <v>3</v>
      </c>
      <c r="K63" s="413" t="str">
        <f t="shared" si="5"/>
        <v>Mantenimiento del control</v>
      </c>
      <c r="L63" s="308">
        <f t="shared" ref="L63" si="7">+IF(K63="",231,IF(K63="Deficiencia de control mayor (diseño y ejecución)",240,IF(K63="Deficiencia de control (diseño o ejecución)",260,IF(K63="Oportunidad de mejora",280,300))))</f>
        <v>300</v>
      </c>
      <c r="M63" s="499">
        <v>4.9854000000000003</v>
      </c>
      <c r="N63" s="499">
        <f>+L63+M63</f>
        <v>304.98540000000003</v>
      </c>
    </row>
    <row r="64" spans="2:14" ht="142.5" customHeight="1" x14ac:dyDescent="0.3">
      <c r="B64" s="312"/>
      <c r="C64" s="698"/>
      <c r="D64" s="341"/>
      <c r="E64" s="542"/>
      <c r="F64" s="327"/>
      <c r="G64" s="106">
        <v>2</v>
      </c>
      <c r="H64" s="133" t="s">
        <v>524</v>
      </c>
      <c r="I64" s="321"/>
      <c r="J64" s="426"/>
      <c r="K64" s="414"/>
      <c r="L64" s="308"/>
      <c r="M64" s="499"/>
      <c r="N64" s="499"/>
    </row>
    <row r="65" spans="2:14" ht="35.25" customHeight="1" thickBot="1" x14ac:dyDescent="0.35">
      <c r="B65" s="312"/>
      <c r="C65" s="698"/>
      <c r="D65" s="341"/>
      <c r="E65" s="542"/>
      <c r="F65" s="327"/>
      <c r="G65" s="106">
        <v>3</v>
      </c>
      <c r="H65" s="106"/>
      <c r="I65" s="321"/>
      <c r="J65" s="426"/>
      <c r="K65" s="414"/>
      <c r="L65" s="308"/>
      <c r="M65" s="499"/>
      <c r="N65" s="499"/>
    </row>
    <row r="66" spans="2:14" ht="17.25" hidden="1" customHeight="1" thickBot="1" x14ac:dyDescent="0.35">
      <c r="B66" s="312"/>
      <c r="C66" s="698"/>
      <c r="D66" s="341"/>
      <c r="E66" s="542"/>
      <c r="F66" s="327"/>
      <c r="G66" s="106">
        <v>4</v>
      </c>
      <c r="H66" s="106"/>
      <c r="I66" s="321"/>
      <c r="J66" s="426"/>
      <c r="K66" s="414"/>
      <c r="L66" s="308"/>
      <c r="M66" s="499"/>
      <c r="N66" s="499"/>
    </row>
    <row r="67" spans="2:14" ht="17.25" hidden="1" customHeight="1" thickBot="1" x14ac:dyDescent="0.35">
      <c r="B67" s="312"/>
      <c r="C67" s="698"/>
      <c r="D67" s="341"/>
      <c r="E67" s="542"/>
      <c r="F67" s="327"/>
      <c r="G67" s="106">
        <v>5</v>
      </c>
      <c r="H67" s="106"/>
      <c r="I67" s="321"/>
      <c r="J67" s="426"/>
      <c r="K67" s="414"/>
      <c r="L67" s="308"/>
      <c r="M67" s="499"/>
      <c r="N67" s="499"/>
    </row>
    <row r="68" spans="2:14" ht="17.25" hidden="1" customHeight="1" thickBot="1" x14ac:dyDescent="0.35">
      <c r="B68" s="312"/>
      <c r="C68" s="698"/>
      <c r="D68" s="341"/>
      <c r="E68" s="542"/>
      <c r="F68" s="327"/>
      <c r="G68" s="106">
        <v>6</v>
      </c>
      <c r="H68" s="106"/>
      <c r="I68" s="321"/>
      <c r="J68" s="426"/>
      <c r="K68" s="414"/>
      <c r="L68" s="308"/>
      <c r="M68" s="499"/>
      <c r="N68" s="499"/>
    </row>
    <row r="69" spans="2:14" ht="17.25" hidden="1" customHeight="1" thickBot="1" x14ac:dyDescent="0.35">
      <c r="B69" s="312"/>
      <c r="C69" s="698"/>
      <c r="D69" s="341"/>
      <c r="E69" s="542"/>
      <c r="F69" s="327"/>
      <c r="G69" s="106">
        <v>7</v>
      </c>
      <c r="H69" s="106"/>
      <c r="I69" s="321"/>
      <c r="J69" s="426"/>
      <c r="K69" s="414"/>
      <c r="L69" s="308"/>
      <c r="M69" s="499"/>
      <c r="N69" s="499"/>
    </row>
    <row r="70" spans="2:14" ht="17.25" hidden="1" customHeight="1" thickBot="1" x14ac:dyDescent="0.35">
      <c r="B70" s="313"/>
      <c r="C70" s="699"/>
      <c r="D70" s="342"/>
      <c r="E70" s="543"/>
      <c r="F70" s="328"/>
      <c r="G70" s="107">
        <v>8</v>
      </c>
      <c r="H70" s="107"/>
      <c r="I70" s="322"/>
      <c r="J70" s="427"/>
      <c r="K70" s="415"/>
      <c r="L70" s="308"/>
      <c r="M70" s="499"/>
      <c r="N70" s="499"/>
    </row>
    <row r="71" spans="2:14" ht="101.25" customHeight="1" x14ac:dyDescent="0.3">
      <c r="B71" s="311" t="str">
        <f>+LEFT(C71,4)</f>
        <v>14.3</v>
      </c>
      <c r="C71" s="694" t="s">
        <v>233</v>
      </c>
      <c r="D71" s="340" t="s">
        <v>231</v>
      </c>
      <c r="E71" s="337" t="s">
        <v>530</v>
      </c>
      <c r="F71" s="326">
        <v>3</v>
      </c>
      <c r="G71" s="108">
        <v>1</v>
      </c>
      <c r="H71" s="161" t="s">
        <v>531</v>
      </c>
      <c r="I71" s="320" t="s">
        <v>727</v>
      </c>
      <c r="J71" s="425">
        <v>3</v>
      </c>
      <c r="K71" s="413" t="str">
        <f t="shared" si="5"/>
        <v>Mantenimiento del control</v>
      </c>
      <c r="L71" s="308">
        <f t="shared" ref="L71" si="8">+IF(K71="",231,IF(K71="Deficiencia de control mayor (diseño y ejecución)",240,IF(K71="Deficiencia de control (diseño o ejecución)",260,IF(K71="Oportunidad de mejora",280,300))))</f>
        <v>300</v>
      </c>
      <c r="M71" s="499">
        <v>5.0122999999999998</v>
      </c>
      <c r="N71" s="499">
        <f>+L71+M71</f>
        <v>305.01229999999998</v>
      </c>
    </row>
    <row r="72" spans="2:14" ht="89.25" customHeight="1" thickBot="1" x14ac:dyDescent="0.35">
      <c r="B72" s="312"/>
      <c r="C72" s="695"/>
      <c r="D72" s="341"/>
      <c r="E72" s="338"/>
      <c r="F72" s="327"/>
      <c r="G72" s="106">
        <v>2</v>
      </c>
      <c r="H72" s="133" t="s">
        <v>532</v>
      </c>
      <c r="I72" s="321"/>
      <c r="J72" s="426"/>
      <c r="K72" s="414"/>
      <c r="L72" s="308"/>
      <c r="M72" s="499"/>
      <c r="N72" s="499"/>
    </row>
    <row r="73" spans="2:14" ht="4.5" hidden="1" customHeight="1" thickBot="1" x14ac:dyDescent="0.35">
      <c r="B73" s="312"/>
      <c r="C73" s="695"/>
      <c r="D73" s="341"/>
      <c r="E73" s="338"/>
      <c r="F73" s="327"/>
      <c r="G73" s="106">
        <v>3</v>
      </c>
      <c r="H73" s="106"/>
      <c r="I73" s="321"/>
      <c r="J73" s="426"/>
      <c r="K73" s="414"/>
      <c r="L73" s="308"/>
      <c r="M73" s="499"/>
      <c r="N73" s="499"/>
    </row>
    <row r="74" spans="2:14" ht="17.25" hidden="1" customHeight="1" thickBot="1" x14ac:dyDescent="0.35">
      <c r="B74" s="312"/>
      <c r="C74" s="695"/>
      <c r="D74" s="341"/>
      <c r="E74" s="338"/>
      <c r="F74" s="327"/>
      <c r="G74" s="106">
        <v>4</v>
      </c>
      <c r="H74" s="106"/>
      <c r="I74" s="321"/>
      <c r="J74" s="426"/>
      <c r="K74" s="414"/>
      <c r="L74" s="308"/>
      <c r="M74" s="499"/>
      <c r="N74" s="499"/>
    </row>
    <row r="75" spans="2:14" ht="17.25" hidden="1" customHeight="1" thickBot="1" x14ac:dyDescent="0.35">
      <c r="B75" s="312"/>
      <c r="C75" s="695"/>
      <c r="D75" s="341"/>
      <c r="E75" s="338"/>
      <c r="F75" s="327"/>
      <c r="G75" s="106">
        <v>5</v>
      </c>
      <c r="H75" s="106"/>
      <c r="I75" s="321"/>
      <c r="J75" s="426"/>
      <c r="K75" s="414"/>
      <c r="L75" s="308"/>
      <c r="M75" s="499"/>
      <c r="N75" s="499"/>
    </row>
    <row r="76" spans="2:14" ht="17.25" hidden="1" customHeight="1" thickBot="1" x14ac:dyDescent="0.35">
      <c r="B76" s="312"/>
      <c r="C76" s="695"/>
      <c r="D76" s="341"/>
      <c r="E76" s="338"/>
      <c r="F76" s="327"/>
      <c r="G76" s="106">
        <v>6</v>
      </c>
      <c r="H76" s="106"/>
      <c r="I76" s="321"/>
      <c r="J76" s="426"/>
      <c r="K76" s="414"/>
      <c r="L76" s="308"/>
      <c r="M76" s="499"/>
      <c r="N76" s="499"/>
    </row>
    <row r="77" spans="2:14" ht="17.25" hidden="1" customHeight="1" thickBot="1" x14ac:dyDescent="0.35">
      <c r="B77" s="312"/>
      <c r="C77" s="695"/>
      <c r="D77" s="341"/>
      <c r="E77" s="338"/>
      <c r="F77" s="327"/>
      <c r="G77" s="106">
        <v>7</v>
      </c>
      <c r="H77" s="106"/>
      <c r="I77" s="321"/>
      <c r="J77" s="426"/>
      <c r="K77" s="414"/>
      <c r="L77" s="308"/>
      <c r="M77" s="499"/>
      <c r="N77" s="499"/>
    </row>
    <row r="78" spans="2:14" ht="17.25" hidden="1" customHeight="1" thickBot="1" x14ac:dyDescent="0.35">
      <c r="B78" s="313"/>
      <c r="C78" s="696"/>
      <c r="D78" s="342"/>
      <c r="E78" s="339"/>
      <c r="F78" s="328"/>
      <c r="G78" s="107">
        <v>8</v>
      </c>
      <c r="H78" s="107"/>
      <c r="I78" s="322"/>
      <c r="J78" s="427"/>
      <c r="K78" s="415"/>
      <c r="L78" s="308"/>
      <c r="M78" s="499"/>
      <c r="N78" s="499"/>
    </row>
    <row r="79" spans="2:14" ht="66.75" customHeight="1" x14ac:dyDescent="0.3">
      <c r="B79" s="311" t="str">
        <f>+LEFT(C79,4)</f>
        <v>14.4</v>
      </c>
      <c r="C79" s="708" t="s">
        <v>234</v>
      </c>
      <c r="D79" s="340" t="s">
        <v>231</v>
      </c>
      <c r="E79" s="337" t="s">
        <v>426</v>
      </c>
      <c r="F79" s="326">
        <v>3</v>
      </c>
      <c r="G79" s="108">
        <v>1</v>
      </c>
      <c r="H79" s="161" t="s">
        <v>533</v>
      </c>
      <c r="I79" s="320" t="s">
        <v>567</v>
      </c>
      <c r="J79" s="425">
        <v>3</v>
      </c>
      <c r="K79" s="413" t="str">
        <f t="shared" si="5"/>
        <v>Mantenimiento del control</v>
      </c>
      <c r="L79" s="308">
        <f t="shared" ref="L79" si="9">+IF(K79="",231,IF(K79="Deficiencia de control mayor (diseño y ejecución)",240,IF(K79="Deficiencia de control (diseño o ejecución)",260,IF(K79="Oportunidad de mejora",280,300))))</f>
        <v>300</v>
      </c>
      <c r="M79" s="499">
        <v>5.1235999999999997</v>
      </c>
      <c r="N79" s="499">
        <f>+L79+M79</f>
        <v>305.12360000000001</v>
      </c>
    </row>
    <row r="80" spans="2:14" ht="137.25" customHeight="1" x14ac:dyDescent="0.3">
      <c r="B80" s="312"/>
      <c r="C80" s="709"/>
      <c r="D80" s="341"/>
      <c r="E80" s="338"/>
      <c r="F80" s="327"/>
      <c r="G80" s="106">
        <v>2</v>
      </c>
      <c r="H80" s="133" t="s">
        <v>427</v>
      </c>
      <c r="I80" s="321"/>
      <c r="J80" s="426"/>
      <c r="K80" s="414"/>
      <c r="L80" s="308"/>
      <c r="M80" s="499"/>
      <c r="N80" s="499"/>
    </row>
    <row r="81" spans="2:14" ht="3" customHeight="1" x14ac:dyDescent="0.3">
      <c r="B81" s="312"/>
      <c r="C81" s="709"/>
      <c r="D81" s="341"/>
      <c r="E81" s="338"/>
      <c r="F81" s="327"/>
      <c r="G81" s="106">
        <v>3</v>
      </c>
      <c r="H81" s="106"/>
      <c r="I81" s="321"/>
      <c r="J81" s="426"/>
      <c r="K81" s="414"/>
      <c r="L81" s="308"/>
      <c r="M81" s="499"/>
      <c r="N81" s="499"/>
    </row>
    <row r="82" spans="2:14" ht="16.5" hidden="1" customHeight="1" x14ac:dyDescent="0.3">
      <c r="B82" s="312"/>
      <c r="C82" s="709"/>
      <c r="D82" s="341"/>
      <c r="E82" s="338"/>
      <c r="F82" s="327"/>
      <c r="G82" s="106">
        <v>4</v>
      </c>
      <c r="H82" s="106"/>
      <c r="I82" s="321"/>
      <c r="J82" s="426"/>
      <c r="K82" s="414"/>
      <c r="L82" s="308"/>
      <c r="M82" s="499"/>
      <c r="N82" s="499"/>
    </row>
    <row r="83" spans="2:14" ht="16.5" hidden="1" customHeight="1" x14ac:dyDescent="0.3">
      <c r="B83" s="312"/>
      <c r="C83" s="709"/>
      <c r="D83" s="341"/>
      <c r="E83" s="338"/>
      <c r="F83" s="327"/>
      <c r="G83" s="106">
        <v>5</v>
      </c>
      <c r="H83" s="106"/>
      <c r="I83" s="321"/>
      <c r="J83" s="426"/>
      <c r="K83" s="414"/>
      <c r="L83" s="308"/>
      <c r="M83" s="499"/>
      <c r="N83" s="499"/>
    </row>
    <row r="84" spans="2:14" ht="16.5" hidden="1" customHeight="1" x14ac:dyDescent="0.3">
      <c r="B84" s="312"/>
      <c r="C84" s="709"/>
      <c r="D84" s="341"/>
      <c r="E84" s="338"/>
      <c r="F84" s="327"/>
      <c r="G84" s="106">
        <v>6</v>
      </c>
      <c r="H84" s="106"/>
      <c r="I84" s="321"/>
      <c r="J84" s="426"/>
      <c r="K84" s="414"/>
      <c r="L84" s="308"/>
      <c r="M84" s="499"/>
      <c r="N84" s="499"/>
    </row>
    <row r="85" spans="2:14" ht="48" customHeight="1" x14ac:dyDescent="0.3">
      <c r="B85" s="312"/>
      <c r="C85" s="709"/>
      <c r="D85" s="341"/>
      <c r="E85" s="338"/>
      <c r="F85" s="327"/>
      <c r="G85" s="106">
        <v>7</v>
      </c>
      <c r="H85" s="106"/>
      <c r="I85" s="321"/>
      <c r="J85" s="426"/>
      <c r="K85" s="414"/>
      <c r="L85" s="308"/>
      <c r="M85" s="499"/>
      <c r="N85" s="499"/>
    </row>
    <row r="86" spans="2:14" ht="3" customHeight="1" thickBot="1" x14ac:dyDescent="0.35">
      <c r="B86" s="313"/>
      <c r="C86" s="710"/>
      <c r="D86" s="342"/>
      <c r="E86" s="339"/>
      <c r="F86" s="328"/>
      <c r="G86" s="107">
        <v>8</v>
      </c>
      <c r="H86" s="107"/>
      <c r="I86" s="322"/>
      <c r="J86" s="427"/>
      <c r="K86" s="415"/>
      <c r="L86" s="308"/>
      <c r="M86" s="499"/>
      <c r="N86" s="499"/>
    </row>
    <row r="87" spans="2:14" ht="12.75" customHeight="1" x14ac:dyDescent="0.3">
      <c r="B87" s="663"/>
      <c r="C87" s="663" t="s">
        <v>235</v>
      </c>
      <c r="D87" s="680" t="s">
        <v>8</v>
      </c>
      <c r="E87" s="711" t="s">
        <v>112</v>
      </c>
      <c r="F87" s="683" t="s">
        <v>159</v>
      </c>
      <c r="G87" s="682" t="s">
        <v>114</v>
      </c>
      <c r="H87" s="682"/>
      <c r="I87" s="682"/>
      <c r="J87" s="683" t="s">
        <v>160</v>
      </c>
      <c r="K87" s="664" t="s">
        <v>126</v>
      </c>
      <c r="L87" s="577"/>
      <c r="M87" s="577"/>
      <c r="N87" s="577"/>
    </row>
    <row r="88" spans="2:14" ht="15" customHeight="1" x14ac:dyDescent="0.3">
      <c r="B88" s="662"/>
      <c r="C88" s="662"/>
      <c r="D88" s="680"/>
      <c r="E88" s="712"/>
      <c r="F88" s="683"/>
      <c r="G88" s="682"/>
      <c r="H88" s="682"/>
      <c r="I88" s="682"/>
      <c r="J88" s="683"/>
      <c r="K88" s="664"/>
      <c r="L88" s="577"/>
      <c r="M88" s="577"/>
      <c r="N88" s="577"/>
    </row>
    <row r="89" spans="2:14" ht="27.75" customHeight="1" x14ac:dyDescent="0.3">
      <c r="B89" s="662"/>
      <c r="C89" s="662"/>
      <c r="D89" s="680"/>
      <c r="E89" s="712"/>
      <c r="F89" s="683"/>
      <c r="G89" s="682" t="s">
        <v>13</v>
      </c>
      <c r="H89" s="681" t="s">
        <v>15</v>
      </c>
      <c r="I89" s="681" t="s">
        <v>17</v>
      </c>
      <c r="J89" s="683"/>
      <c r="K89" s="664"/>
      <c r="L89" s="577"/>
      <c r="M89" s="577"/>
      <c r="N89" s="577"/>
    </row>
    <row r="90" spans="2:14" ht="72" customHeight="1" thickBot="1" x14ac:dyDescent="0.35">
      <c r="B90" s="662"/>
      <c r="C90" s="662"/>
      <c r="D90" s="680"/>
      <c r="E90" s="713"/>
      <c r="F90" s="683"/>
      <c r="G90" s="682"/>
      <c r="H90" s="682"/>
      <c r="I90" s="682"/>
      <c r="J90" s="683"/>
      <c r="K90" s="665"/>
      <c r="L90" s="577"/>
      <c r="M90" s="577"/>
      <c r="N90" s="577"/>
    </row>
    <row r="91" spans="2:14" ht="88.5" customHeight="1" x14ac:dyDescent="0.3">
      <c r="B91" s="311" t="str">
        <f>+LEFT(C91,4)</f>
        <v>15.1</v>
      </c>
      <c r="C91" s="674" t="s">
        <v>236</v>
      </c>
      <c r="D91" s="340" t="s">
        <v>237</v>
      </c>
      <c r="E91" s="337" t="s">
        <v>428</v>
      </c>
      <c r="F91" s="326">
        <v>3</v>
      </c>
      <c r="G91" s="108">
        <v>1</v>
      </c>
      <c r="H91" s="161" t="s">
        <v>646</v>
      </c>
      <c r="I91" s="546" t="s">
        <v>728</v>
      </c>
      <c r="J91" s="425">
        <v>3</v>
      </c>
      <c r="K91" s="413" t="str">
        <f t="shared" ref="K91:K131" si="10">+IF(OR(ISBLANK(F91),ISBLANK(J91)),"",IF(OR(AND(F91=1,J91=1),AND(F91=1,J91=2),AND(F91=1,J91=3)),"Deficiencia de control mayor (diseño y ejecución)",IF(OR(AND(F91=2,J91=2),AND(F91=3,J91=1),AND(F91=3,J91=2),AND(F91=2,J91=1)),"Deficiencia de control (diseño o ejecución)",IF(AND(F91=2,J91=3),"Oportunidad de mejora","Mantenimiento del control"))))</f>
        <v>Mantenimiento del control</v>
      </c>
      <c r="L91" s="308">
        <f t="shared" ref="L91" si="11">+IF(K91="",231,IF(K91="Deficiencia de control mayor (diseño y ejecución)",240,IF(K91="Deficiencia de control (diseño o ejecución)",260,IF(K91="Oportunidad de mejora",280,300))))</f>
        <v>300</v>
      </c>
      <c r="M91" s="499">
        <v>5.2369000000000003</v>
      </c>
      <c r="N91" s="499">
        <f>+L91+M91</f>
        <v>305.23689999999999</v>
      </c>
    </row>
    <row r="92" spans="2:14" ht="92.25" customHeight="1" thickBot="1" x14ac:dyDescent="0.35">
      <c r="B92" s="312"/>
      <c r="C92" s="674"/>
      <c r="D92" s="341"/>
      <c r="E92" s="338"/>
      <c r="F92" s="327"/>
      <c r="G92" s="106">
        <v>2</v>
      </c>
      <c r="H92" s="133" t="s">
        <v>534</v>
      </c>
      <c r="I92" s="714"/>
      <c r="J92" s="426"/>
      <c r="K92" s="414"/>
      <c r="L92" s="308"/>
      <c r="M92" s="499"/>
      <c r="N92" s="499"/>
    </row>
    <row r="93" spans="2:14" ht="21" hidden="1" customHeight="1" thickBot="1" x14ac:dyDescent="0.35">
      <c r="B93" s="312"/>
      <c r="C93" s="674"/>
      <c r="D93" s="341"/>
      <c r="E93" s="338"/>
      <c r="F93" s="327"/>
      <c r="G93" s="106">
        <v>3</v>
      </c>
      <c r="H93" s="106"/>
      <c r="I93" s="714"/>
      <c r="J93" s="426"/>
      <c r="K93" s="414"/>
      <c r="L93" s="308"/>
      <c r="M93" s="499"/>
      <c r="N93" s="499"/>
    </row>
    <row r="94" spans="2:14" ht="22.5" hidden="1" customHeight="1" thickBot="1" x14ac:dyDescent="0.35">
      <c r="B94" s="312"/>
      <c r="C94" s="674"/>
      <c r="D94" s="341"/>
      <c r="E94" s="338"/>
      <c r="F94" s="327"/>
      <c r="G94" s="106">
        <v>4</v>
      </c>
      <c r="H94" s="106"/>
      <c r="I94" s="714"/>
      <c r="J94" s="426"/>
      <c r="K94" s="414"/>
      <c r="L94" s="308"/>
      <c r="M94" s="499"/>
      <c r="N94" s="499"/>
    </row>
    <row r="95" spans="2:14" ht="22.5" hidden="1" customHeight="1" thickBot="1" x14ac:dyDescent="0.35">
      <c r="B95" s="312"/>
      <c r="C95" s="674"/>
      <c r="D95" s="341"/>
      <c r="E95" s="338"/>
      <c r="F95" s="327"/>
      <c r="G95" s="106">
        <v>5</v>
      </c>
      <c r="H95" s="106"/>
      <c r="I95" s="714"/>
      <c r="J95" s="426"/>
      <c r="K95" s="414"/>
      <c r="L95" s="308"/>
      <c r="M95" s="499"/>
      <c r="N95" s="499"/>
    </row>
    <row r="96" spans="2:14" ht="22.5" hidden="1" customHeight="1" thickBot="1" x14ac:dyDescent="0.35">
      <c r="B96" s="312"/>
      <c r="C96" s="674"/>
      <c r="D96" s="341"/>
      <c r="E96" s="338"/>
      <c r="F96" s="327"/>
      <c r="G96" s="106">
        <v>6</v>
      </c>
      <c r="H96" s="106"/>
      <c r="I96" s="714"/>
      <c r="J96" s="426"/>
      <c r="K96" s="414"/>
      <c r="L96" s="308"/>
      <c r="M96" s="499"/>
      <c r="N96" s="499"/>
    </row>
    <row r="97" spans="2:14" ht="22.5" hidden="1" customHeight="1" thickBot="1" x14ac:dyDescent="0.35">
      <c r="B97" s="312"/>
      <c r="C97" s="674"/>
      <c r="D97" s="341"/>
      <c r="E97" s="338"/>
      <c r="F97" s="327"/>
      <c r="G97" s="106">
        <v>7</v>
      </c>
      <c r="H97" s="106"/>
      <c r="I97" s="714"/>
      <c r="J97" s="426"/>
      <c r="K97" s="414"/>
      <c r="L97" s="308"/>
      <c r="M97" s="499"/>
      <c r="N97" s="499"/>
    </row>
    <row r="98" spans="2:14" ht="337.5" hidden="1" customHeight="1" thickBot="1" x14ac:dyDescent="0.35">
      <c r="B98" s="313"/>
      <c r="C98" s="675"/>
      <c r="D98" s="342"/>
      <c r="E98" s="339"/>
      <c r="F98" s="328"/>
      <c r="G98" s="107">
        <v>8</v>
      </c>
      <c r="H98" s="107"/>
      <c r="I98" s="715"/>
      <c r="J98" s="427"/>
      <c r="K98" s="415"/>
      <c r="L98" s="308"/>
      <c r="M98" s="499"/>
      <c r="N98" s="499"/>
    </row>
    <row r="99" spans="2:14" ht="91.5" customHeight="1" x14ac:dyDescent="0.3">
      <c r="B99" s="311" t="str">
        <f>+LEFT(C99,4)</f>
        <v>15.2</v>
      </c>
      <c r="C99" s="706" t="s">
        <v>238</v>
      </c>
      <c r="D99" s="340" t="s">
        <v>239</v>
      </c>
      <c r="E99" s="337" t="s">
        <v>568</v>
      </c>
      <c r="F99" s="326">
        <v>3</v>
      </c>
      <c r="G99" s="108">
        <v>1</v>
      </c>
      <c r="H99" s="129" t="s">
        <v>535</v>
      </c>
      <c r="I99" s="658" t="s">
        <v>729</v>
      </c>
      <c r="J99" s="425">
        <v>3</v>
      </c>
      <c r="K99" s="413" t="str">
        <f t="shared" si="10"/>
        <v>Mantenimiento del control</v>
      </c>
      <c r="L99" s="308">
        <f t="shared" ref="L99" si="12">+IF(K99="",231,IF(K99="Deficiencia de control mayor (diseño y ejecución)",240,IF(K99="Deficiencia de control (diseño o ejecución)",260,IF(K99="Oportunidad de mejora",280,300))))</f>
        <v>300</v>
      </c>
      <c r="M99" s="499">
        <v>5.3654000000000002</v>
      </c>
      <c r="N99" s="499">
        <f>+L99+M99</f>
        <v>305.36540000000002</v>
      </c>
    </row>
    <row r="100" spans="2:14" ht="165" customHeight="1" thickBot="1" x14ac:dyDescent="0.35">
      <c r="B100" s="312"/>
      <c r="C100" s="706"/>
      <c r="D100" s="341"/>
      <c r="E100" s="406"/>
      <c r="F100" s="327"/>
      <c r="G100" s="106">
        <v>2</v>
      </c>
      <c r="H100" s="133" t="s">
        <v>429</v>
      </c>
      <c r="I100" s="659"/>
      <c r="J100" s="426"/>
      <c r="K100" s="414"/>
      <c r="L100" s="308"/>
      <c r="M100" s="499"/>
      <c r="N100" s="499"/>
    </row>
    <row r="101" spans="2:14" ht="30" hidden="1" customHeight="1" x14ac:dyDescent="0.3">
      <c r="B101" s="312"/>
      <c r="C101" s="706"/>
      <c r="D101" s="341"/>
      <c r="E101" s="406"/>
      <c r="F101" s="327"/>
      <c r="G101" s="106">
        <v>3</v>
      </c>
      <c r="H101" s="133"/>
      <c r="I101" s="659"/>
      <c r="J101" s="426"/>
      <c r="K101" s="414"/>
      <c r="L101" s="308"/>
      <c r="M101" s="499"/>
      <c r="N101" s="499"/>
    </row>
    <row r="102" spans="2:14" ht="21" hidden="1" customHeight="1" x14ac:dyDescent="0.3">
      <c r="B102" s="312"/>
      <c r="C102" s="706"/>
      <c r="D102" s="341"/>
      <c r="E102" s="406"/>
      <c r="F102" s="327"/>
      <c r="G102" s="106">
        <v>4</v>
      </c>
      <c r="H102" s="129"/>
      <c r="I102" s="659"/>
      <c r="J102" s="426"/>
      <c r="K102" s="414"/>
      <c r="L102" s="308"/>
      <c r="M102" s="499"/>
      <c r="N102" s="499"/>
    </row>
    <row r="103" spans="2:14" ht="26.25" hidden="1" customHeight="1" x14ac:dyDescent="0.3">
      <c r="B103" s="312"/>
      <c r="C103" s="706"/>
      <c r="D103" s="341"/>
      <c r="E103" s="406"/>
      <c r="F103" s="327"/>
      <c r="G103" s="106">
        <v>5</v>
      </c>
      <c r="H103" s="106"/>
      <c r="I103" s="659"/>
      <c r="J103" s="426"/>
      <c r="K103" s="414"/>
      <c r="L103" s="308"/>
      <c r="M103" s="499"/>
      <c r="N103" s="499"/>
    </row>
    <row r="104" spans="2:14" ht="0.75" hidden="1" customHeight="1" thickBot="1" x14ac:dyDescent="0.35">
      <c r="B104" s="312"/>
      <c r="C104" s="706"/>
      <c r="D104" s="341"/>
      <c r="E104" s="406"/>
      <c r="F104" s="327"/>
      <c r="G104" s="106">
        <v>6</v>
      </c>
      <c r="H104" s="106"/>
      <c r="I104" s="659"/>
      <c r="J104" s="426"/>
      <c r="K104" s="414"/>
      <c r="L104" s="308"/>
      <c r="M104" s="499"/>
      <c r="N104" s="499"/>
    </row>
    <row r="105" spans="2:14" ht="26.25" hidden="1" customHeight="1" thickBot="1" x14ac:dyDescent="0.35">
      <c r="B105" s="312"/>
      <c r="C105" s="706"/>
      <c r="D105" s="341"/>
      <c r="E105" s="406"/>
      <c r="F105" s="327"/>
      <c r="G105" s="106">
        <v>7</v>
      </c>
      <c r="H105" s="106"/>
      <c r="I105" s="659"/>
      <c r="J105" s="426"/>
      <c r="K105" s="414"/>
      <c r="L105" s="308"/>
      <c r="M105" s="499"/>
      <c r="N105" s="499"/>
    </row>
    <row r="106" spans="2:14" ht="26.25" hidden="1" customHeight="1" thickBot="1" x14ac:dyDescent="0.35">
      <c r="B106" s="313"/>
      <c r="C106" s="706"/>
      <c r="D106" s="342"/>
      <c r="E106" s="407"/>
      <c r="F106" s="328"/>
      <c r="G106" s="107">
        <v>8</v>
      </c>
      <c r="H106" s="107"/>
      <c r="I106" s="660"/>
      <c r="J106" s="427"/>
      <c r="K106" s="415"/>
      <c r="L106" s="308"/>
      <c r="M106" s="499"/>
      <c r="N106" s="499"/>
    </row>
    <row r="107" spans="2:14" ht="91.5" customHeight="1" x14ac:dyDescent="0.3">
      <c r="B107" s="311" t="str">
        <f>+LEFT(C107,4)</f>
        <v>15.3</v>
      </c>
      <c r="C107" s="679" t="s">
        <v>240</v>
      </c>
      <c r="D107" s="687" t="s">
        <v>241</v>
      </c>
      <c r="E107" s="329" t="s">
        <v>730</v>
      </c>
      <c r="F107" s="326">
        <v>3</v>
      </c>
      <c r="G107" s="108">
        <v>1</v>
      </c>
      <c r="H107" s="133" t="s">
        <v>528</v>
      </c>
      <c r="I107" s="320" t="s">
        <v>731</v>
      </c>
      <c r="J107" s="425">
        <v>3</v>
      </c>
      <c r="K107" s="413" t="str">
        <f t="shared" si="10"/>
        <v>Mantenimiento del control</v>
      </c>
      <c r="L107" s="308">
        <f t="shared" ref="L107" si="13">+IF(K107="",231,IF(K107="Deficiencia de control mayor (diseño y ejecución)",240,IF(K107="Deficiencia de control (diseño o ejecución)",260,IF(K107="Oportunidad de mejora",280,300))))</f>
        <v>300</v>
      </c>
      <c r="M107" s="499">
        <v>5.4562999999999997</v>
      </c>
      <c r="N107" s="499">
        <f>+L107+M107</f>
        <v>305.4563</v>
      </c>
    </row>
    <row r="108" spans="2:14" ht="108.75" customHeight="1" x14ac:dyDescent="0.3">
      <c r="B108" s="312"/>
      <c r="C108" s="674"/>
      <c r="D108" s="688"/>
      <c r="E108" s="685"/>
      <c r="F108" s="327"/>
      <c r="G108" s="106">
        <v>2</v>
      </c>
      <c r="H108" s="133" t="s">
        <v>527</v>
      </c>
      <c r="I108" s="321"/>
      <c r="J108" s="426"/>
      <c r="K108" s="414"/>
      <c r="L108" s="308"/>
      <c r="M108" s="499"/>
      <c r="N108" s="499"/>
    </row>
    <row r="109" spans="2:14" ht="68.25" customHeight="1" x14ac:dyDescent="0.3">
      <c r="B109" s="312"/>
      <c r="C109" s="674"/>
      <c r="D109" s="688"/>
      <c r="E109" s="685"/>
      <c r="F109" s="327"/>
      <c r="G109" s="106">
        <v>3</v>
      </c>
      <c r="H109" s="133" t="s">
        <v>526</v>
      </c>
      <c r="I109" s="321"/>
      <c r="J109" s="426"/>
      <c r="K109" s="414"/>
      <c r="L109" s="308"/>
      <c r="M109" s="499"/>
      <c r="N109" s="499"/>
    </row>
    <row r="110" spans="2:14" ht="13.5" hidden="1" customHeight="1" x14ac:dyDescent="0.3">
      <c r="B110" s="312"/>
      <c r="C110" s="674"/>
      <c r="D110" s="688"/>
      <c r="E110" s="685"/>
      <c r="F110" s="327"/>
      <c r="G110" s="106">
        <v>4</v>
      </c>
      <c r="H110" s="129"/>
      <c r="I110" s="321"/>
      <c r="J110" s="426"/>
      <c r="K110" s="414"/>
      <c r="L110" s="308"/>
      <c r="M110" s="499"/>
      <c r="N110" s="499"/>
    </row>
    <row r="111" spans="2:14" ht="5.25" hidden="1" customHeight="1" x14ac:dyDescent="0.3">
      <c r="B111" s="312"/>
      <c r="C111" s="674"/>
      <c r="D111" s="688"/>
      <c r="E111" s="685"/>
      <c r="F111" s="327"/>
      <c r="G111" s="106">
        <v>5</v>
      </c>
      <c r="H111" s="106"/>
      <c r="I111" s="321"/>
      <c r="J111" s="426"/>
      <c r="K111" s="414"/>
      <c r="L111" s="308"/>
      <c r="M111" s="499"/>
      <c r="N111" s="499"/>
    </row>
    <row r="112" spans="2:14" ht="3" customHeight="1" thickBot="1" x14ac:dyDescent="0.35">
      <c r="B112" s="312"/>
      <c r="C112" s="674"/>
      <c r="D112" s="688"/>
      <c r="E112" s="685"/>
      <c r="F112" s="327"/>
      <c r="G112" s="106">
        <v>6</v>
      </c>
      <c r="H112" s="106"/>
      <c r="I112" s="321"/>
      <c r="J112" s="426"/>
      <c r="K112" s="414"/>
      <c r="L112" s="308"/>
      <c r="M112" s="499"/>
      <c r="N112" s="499"/>
    </row>
    <row r="113" spans="2:14" ht="17.25" hidden="1" customHeight="1" thickBot="1" x14ac:dyDescent="0.35">
      <c r="B113" s="312"/>
      <c r="C113" s="674"/>
      <c r="D113" s="688"/>
      <c r="E113" s="685"/>
      <c r="F113" s="327"/>
      <c r="G113" s="106">
        <v>7</v>
      </c>
      <c r="H113" s="106"/>
      <c r="I113" s="321"/>
      <c r="J113" s="426"/>
      <c r="K113" s="414"/>
      <c r="L113" s="308"/>
      <c r="M113" s="499"/>
      <c r="N113" s="499"/>
    </row>
    <row r="114" spans="2:14" ht="17.25" hidden="1" customHeight="1" thickBot="1" x14ac:dyDescent="0.35">
      <c r="B114" s="313"/>
      <c r="C114" s="675"/>
      <c r="D114" s="689"/>
      <c r="E114" s="686"/>
      <c r="F114" s="328"/>
      <c r="G114" s="107">
        <v>8</v>
      </c>
      <c r="H114" s="107"/>
      <c r="I114" s="322"/>
      <c r="J114" s="427"/>
      <c r="K114" s="415"/>
      <c r="L114" s="308"/>
      <c r="M114" s="499"/>
      <c r="N114" s="499"/>
    </row>
    <row r="115" spans="2:14" ht="72.75" customHeight="1" x14ac:dyDescent="0.3">
      <c r="B115" s="311" t="str">
        <f>+LEFT(C115,4)</f>
        <v>15.4</v>
      </c>
      <c r="C115" s="684" t="s">
        <v>242</v>
      </c>
      <c r="D115" s="340" t="s">
        <v>243</v>
      </c>
      <c r="E115" s="337" t="s">
        <v>536</v>
      </c>
      <c r="F115" s="326">
        <v>3</v>
      </c>
      <c r="G115" s="108">
        <v>1</v>
      </c>
      <c r="H115" s="161" t="s">
        <v>430</v>
      </c>
      <c r="I115" s="320" t="s">
        <v>734</v>
      </c>
      <c r="J115" s="425">
        <v>3</v>
      </c>
      <c r="K115" s="413" t="str">
        <f t="shared" si="10"/>
        <v>Mantenimiento del control</v>
      </c>
      <c r="L115" s="308">
        <f t="shared" ref="L115" si="14">+IF(K115="",231,IF(K115="Deficiencia de control mayor (diseño y ejecución)",240,IF(K115="Deficiencia de control (diseño o ejecución)",260,IF(K115="Oportunidad de mejora",280,300))))</f>
        <v>300</v>
      </c>
      <c r="M115" s="499">
        <v>5.5632000000000001</v>
      </c>
      <c r="N115" s="499">
        <f>+L115+M115</f>
        <v>305.56319999999999</v>
      </c>
    </row>
    <row r="116" spans="2:14" ht="70.5" customHeight="1" x14ac:dyDescent="0.3">
      <c r="B116" s="312"/>
      <c r="C116" s="674"/>
      <c r="D116" s="341"/>
      <c r="E116" s="338"/>
      <c r="F116" s="327"/>
      <c r="G116" s="106">
        <v>2</v>
      </c>
      <c r="H116" s="133" t="s">
        <v>537</v>
      </c>
      <c r="I116" s="321"/>
      <c r="J116" s="426"/>
      <c r="K116" s="414"/>
      <c r="L116" s="308"/>
      <c r="M116" s="499"/>
      <c r="N116" s="499"/>
    </row>
    <row r="117" spans="2:14" ht="0.75" customHeight="1" thickBot="1" x14ac:dyDescent="0.35">
      <c r="B117" s="312"/>
      <c r="C117" s="674"/>
      <c r="D117" s="341"/>
      <c r="E117" s="338"/>
      <c r="F117" s="327"/>
      <c r="G117" s="106">
        <v>3</v>
      </c>
      <c r="H117" s="106"/>
      <c r="I117" s="321"/>
      <c r="J117" s="426"/>
      <c r="K117" s="414"/>
      <c r="L117" s="308"/>
      <c r="M117" s="499"/>
      <c r="N117" s="499"/>
    </row>
    <row r="118" spans="2:14" ht="17.25" hidden="1" customHeight="1" thickBot="1" x14ac:dyDescent="0.35">
      <c r="B118" s="312"/>
      <c r="C118" s="674"/>
      <c r="D118" s="341"/>
      <c r="E118" s="338"/>
      <c r="F118" s="327"/>
      <c r="G118" s="106">
        <v>4</v>
      </c>
      <c r="H118" s="106"/>
      <c r="I118" s="321"/>
      <c r="J118" s="426"/>
      <c r="K118" s="414"/>
      <c r="L118" s="308"/>
      <c r="M118" s="499"/>
      <c r="N118" s="499"/>
    </row>
    <row r="119" spans="2:14" ht="14.25" hidden="1" customHeight="1" thickBot="1" x14ac:dyDescent="0.35">
      <c r="B119" s="312"/>
      <c r="C119" s="674"/>
      <c r="D119" s="341"/>
      <c r="E119" s="338"/>
      <c r="F119" s="327"/>
      <c r="G119" s="106">
        <v>5</v>
      </c>
      <c r="H119" s="106"/>
      <c r="I119" s="321"/>
      <c r="J119" s="426"/>
      <c r="K119" s="414"/>
      <c r="L119" s="308"/>
      <c r="M119" s="499"/>
      <c r="N119" s="499"/>
    </row>
    <row r="120" spans="2:14" ht="17.25" hidden="1" customHeight="1" thickBot="1" x14ac:dyDescent="0.35">
      <c r="B120" s="312"/>
      <c r="C120" s="674"/>
      <c r="D120" s="341"/>
      <c r="E120" s="338"/>
      <c r="F120" s="327"/>
      <c r="G120" s="106">
        <v>6</v>
      </c>
      <c r="H120" s="106"/>
      <c r="I120" s="321"/>
      <c r="J120" s="426"/>
      <c r="K120" s="414"/>
      <c r="L120" s="308"/>
      <c r="M120" s="499"/>
      <c r="N120" s="499"/>
    </row>
    <row r="121" spans="2:14" ht="17.25" hidden="1" customHeight="1" thickBot="1" x14ac:dyDescent="0.35">
      <c r="B121" s="312"/>
      <c r="C121" s="674"/>
      <c r="D121" s="341"/>
      <c r="E121" s="338"/>
      <c r="F121" s="327"/>
      <c r="G121" s="106">
        <v>7</v>
      </c>
      <c r="H121" s="106"/>
      <c r="I121" s="321"/>
      <c r="J121" s="426"/>
      <c r="K121" s="414"/>
      <c r="L121" s="308"/>
      <c r="M121" s="499"/>
      <c r="N121" s="499"/>
    </row>
    <row r="122" spans="2:14" ht="47.25" hidden="1" customHeight="1" thickBot="1" x14ac:dyDescent="0.35">
      <c r="B122" s="313"/>
      <c r="C122" s="674"/>
      <c r="D122" s="342"/>
      <c r="E122" s="339"/>
      <c r="F122" s="328"/>
      <c r="G122" s="107">
        <v>8</v>
      </c>
      <c r="H122" s="107"/>
      <c r="I122" s="322"/>
      <c r="J122" s="427"/>
      <c r="K122" s="415"/>
      <c r="L122" s="308"/>
      <c r="M122" s="499"/>
      <c r="N122" s="499"/>
    </row>
    <row r="123" spans="2:14" ht="285.75" customHeight="1" x14ac:dyDescent="0.3">
      <c r="B123" s="311" t="str">
        <f>+LEFT(C123,4)</f>
        <v>15.5</v>
      </c>
      <c r="C123" s="674" t="s">
        <v>244</v>
      </c>
      <c r="D123" s="340" t="s">
        <v>245</v>
      </c>
      <c r="E123" s="337" t="s">
        <v>647</v>
      </c>
      <c r="F123" s="326">
        <v>3</v>
      </c>
      <c r="G123" s="108">
        <v>1</v>
      </c>
      <c r="H123" s="161" t="s">
        <v>538</v>
      </c>
      <c r="I123" s="320" t="s">
        <v>732</v>
      </c>
      <c r="J123" s="425">
        <v>3</v>
      </c>
      <c r="K123" s="413" t="str">
        <f t="shared" si="10"/>
        <v>Mantenimiento del control</v>
      </c>
      <c r="L123" s="308">
        <f t="shared" ref="L123" si="15">+IF(K123="",231,IF(K123="Deficiencia de control mayor (diseño y ejecución)",240,IF(K123="Deficiencia de control (diseño o ejecución)",260,IF(K123="Oportunidad de mejora",280,300))))</f>
        <v>300</v>
      </c>
      <c r="M123" s="499">
        <v>5.6321000000000003</v>
      </c>
      <c r="N123" s="499">
        <f>+L123+M123</f>
        <v>305.63209999999998</v>
      </c>
    </row>
    <row r="124" spans="2:14" ht="1.5" customHeight="1" thickBot="1" x14ac:dyDescent="0.35">
      <c r="B124" s="312"/>
      <c r="C124" s="674"/>
      <c r="D124" s="341"/>
      <c r="E124" s="338"/>
      <c r="F124" s="327"/>
      <c r="G124" s="106">
        <v>2</v>
      </c>
      <c r="H124" s="128"/>
      <c r="I124" s="321"/>
      <c r="J124" s="426"/>
      <c r="K124" s="414"/>
      <c r="L124" s="308"/>
      <c r="M124" s="499"/>
      <c r="N124" s="499"/>
    </row>
    <row r="125" spans="2:14" ht="20.25" hidden="1" customHeight="1" x14ac:dyDescent="0.3">
      <c r="B125" s="312"/>
      <c r="C125" s="674"/>
      <c r="D125" s="341"/>
      <c r="E125" s="338"/>
      <c r="F125" s="327"/>
      <c r="G125" s="106">
        <v>3</v>
      </c>
      <c r="H125" s="137"/>
      <c r="I125" s="321"/>
      <c r="J125" s="426"/>
      <c r="K125" s="414"/>
      <c r="L125" s="308"/>
      <c r="M125" s="499"/>
      <c r="N125" s="499"/>
    </row>
    <row r="126" spans="2:14" ht="16.5" hidden="1" customHeight="1" x14ac:dyDescent="0.3">
      <c r="B126" s="312"/>
      <c r="C126" s="674"/>
      <c r="D126" s="341"/>
      <c r="E126" s="338"/>
      <c r="F126" s="327"/>
      <c r="G126" s="106">
        <v>4</v>
      </c>
      <c r="H126" s="106"/>
      <c r="I126" s="321"/>
      <c r="J126" s="426"/>
      <c r="K126" s="414"/>
      <c r="L126" s="308"/>
      <c r="M126" s="499"/>
      <c r="N126" s="499"/>
    </row>
    <row r="127" spans="2:14" ht="54" hidden="1" customHeight="1" x14ac:dyDescent="0.3">
      <c r="B127" s="312"/>
      <c r="C127" s="674"/>
      <c r="D127" s="341"/>
      <c r="E127" s="338"/>
      <c r="F127" s="327"/>
      <c r="G127" s="106">
        <v>5</v>
      </c>
      <c r="H127" s="106"/>
      <c r="I127" s="321"/>
      <c r="J127" s="426"/>
      <c r="K127" s="414"/>
      <c r="L127" s="308"/>
      <c r="M127" s="499"/>
      <c r="N127" s="499"/>
    </row>
    <row r="128" spans="2:14" ht="3.75" hidden="1" customHeight="1" thickBot="1" x14ac:dyDescent="0.35">
      <c r="B128" s="312"/>
      <c r="C128" s="674"/>
      <c r="D128" s="341"/>
      <c r="E128" s="338"/>
      <c r="F128" s="327"/>
      <c r="G128" s="106">
        <v>6</v>
      </c>
      <c r="H128" s="106"/>
      <c r="I128" s="321"/>
      <c r="J128" s="426"/>
      <c r="K128" s="414"/>
      <c r="L128" s="308"/>
      <c r="M128" s="499"/>
      <c r="N128" s="499"/>
    </row>
    <row r="129" spans="2:14" ht="12.75" hidden="1" customHeight="1" thickBot="1" x14ac:dyDescent="0.35">
      <c r="B129" s="312"/>
      <c r="C129" s="674"/>
      <c r="D129" s="341"/>
      <c r="E129" s="338"/>
      <c r="F129" s="327"/>
      <c r="G129" s="106">
        <v>7</v>
      </c>
      <c r="H129" s="106"/>
      <c r="I129" s="321"/>
      <c r="J129" s="426"/>
      <c r="K129" s="414"/>
      <c r="L129" s="308"/>
      <c r="M129" s="499"/>
      <c r="N129" s="499"/>
    </row>
    <row r="130" spans="2:14" ht="36" hidden="1" customHeight="1" thickBot="1" x14ac:dyDescent="0.35">
      <c r="B130" s="313"/>
      <c r="C130" s="674"/>
      <c r="D130" s="342"/>
      <c r="E130" s="339"/>
      <c r="F130" s="328"/>
      <c r="G130" s="107">
        <v>8</v>
      </c>
      <c r="H130" s="107"/>
      <c r="I130" s="322"/>
      <c r="J130" s="427"/>
      <c r="K130" s="415"/>
      <c r="L130" s="308"/>
      <c r="M130" s="499"/>
      <c r="N130" s="499"/>
    </row>
    <row r="131" spans="2:14" s="136" customFormat="1" ht="130.5" customHeight="1" x14ac:dyDescent="0.3">
      <c r="B131" s="311" t="str">
        <f>+LEFT(C131,4)</f>
        <v>15.6</v>
      </c>
      <c r="C131" s="674" t="s">
        <v>246</v>
      </c>
      <c r="D131" s="691" t="s">
        <v>245</v>
      </c>
      <c r="E131" s="337" t="s">
        <v>648</v>
      </c>
      <c r="F131" s="326">
        <v>3</v>
      </c>
      <c r="G131" s="135">
        <v>1</v>
      </c>
      <c r="H131" s="187" t="s">
        <v>649</v>
      </c>
      <c r="I131" s="320" t="s">
        <v>733</v>
      </c>
      <c r="J131" s="425">
        <v>3</v>
      </c>
      <c r="K131" s="413" t="str">
        <f t="shared" si="10"/>
        <v>Mantenimiento del control</v>
      </c>
      <c r="L131" s="308">
        <f t="shared" ref="L131" si="16">+IF(K131="",231,IF(K131="Deficiencia de control mayor (diseño y ejecución)",240,IF(K131="Deficiencia de control (diseño o ejecución)",260,IF(K131="Oportunidad de mejora",280,300))))</f>
        <v>300</v>
      </c>
      <c r="M131" s="499">
        <v>5.7896000000000001</v>
      </c>
      <c r="N131" s="499">
        <f>+L131+M131</f>
        <v>305.78960000000001</v>
      </c>
    </row>
    <row r="132" spans="2:14" ht="1.5" hidden="1" customHeight="1" x14ac:dyDescent="0.3">
      <c r="B132" s="312"/>
      <c r="C132" s="674"/>
      <c r="D132" s="692"/>
      <c r="E132" s="338"/>
      <c r="F132" s="327"/>
      <c r="G132" s="105">
        <v>2</v>
      </c>
      <c r="H132" s="132"/>
      <c r="I132" s="321"/>
      <c r="J132" s="426"/>
      <c r="K132" s="414"/>
      <c r="L132" s="308"/>
      <c r="M132" s="499"/>
      <c r="N132" s="499"/>
    </row>
    <row r="133" spans="2:14" ht="0.75" hidden="1" customHeight="1" x14ac:dyDescent="0.3">
      <c r="B133" s="312"/>
      <c r="C133" s="674"/>
      <c r="D133" s="692"/>
      <c r="E133" s="338"/>
      <c r="F133" s="327"/>
      <c r="G133" s="106">
        <v>3</v>
      </c>
      <c r="H133" s="106"/>
      <c r="I133" s="321"/>
      <c r="J133" s="426"/>
      <c r="K133" s="414"/>
      <c r="L133" s="308"/>
      <c r="M133" s="499"/>
      <c r="N133" s="499"/>
    </row>
    <row r="134" spans="2:14" ht="16.5" hidden="1" customHeight="1" x14ac:dyDescent="0.3">
      <c r="B134" s="312"/>
      <c r="C134" s="674"/>
      <c r="D134" s="692"/>
      <c r="E134" s="338"/>
      <c r="F134" s="327"/>
      <c r="G134" s="106">
        <v>4</v>
      </c>
      <c r="H134" s="106"/>
      <c r="I134" s="321"/>
      <c r="J134" s="426"/>
      <c r="K134" s="414"/>
      <c r="L134" s="308"/>
      <c r="M134" s="499"/>
      <c r="N134" s="499"/>
    </row>
    <row r="135" spans="2:14" ht="16.5" hidden="1" customHeight="1" x14ac:dyDescent="0.3">
      <c r="B135" s="312"/>
      <c r="C135" s="674"/>
      <c r="D135" s="692"/>
      <c r="E135" s="338"/>
      <c r="F135" s="327"/>
      <c r="G135" s="106">
        <v>5</v>
      </c>
      <c r="H135" s="106"/>
      <c r="I135" s="321"/>
      <c r="J135" s="426"/>
      <c r="K135" s="414"/>
      <c r="L135" s="308"/>
      <c r="M135" s="499"/>
      <c r="N135" s="499"/>
    </row>
    <row r="136" spans="2:14" ht="16.5" hidden="1" customHeight="1" x14ac:dyDescent="0.3">
      <c r="B136" s="312"/>
      <c r="C136" s="674"/>
      <c r="D136" s="692"/>
      <c r="E136" s="338"/>
      <c r="F136" s="327"/>
      <c r="G136" s="106">
        <v>6</v>
      </c>
      <c r="H136" s="106"/>
      <c r="I136" s="321"/>
      <c r="J136" s="426"/>
      <c r="K136" s="414"/>
      <c r="L136" s="308"/>
      <c r="M136" s="499"/>
      <c r="N136" s="499"/>
    </row>
    <row r="137" spans="2:14" ht="16.5" hidden="1" customHeight="1" x14ac:dyDescent="0.3">
      <c r="B137" s="312"/>
      <c r="C137" s="674"/>
      <c r="D137" s="692"/>
      <c r="E137" s="338"/>
      <c r="F137" s="327"/>
      <c r="G137" s="106">
        <v>7</v>
      </c>
      <c r="H137" s="106"/>
      <c r="I137" s="321"/>
      <c r="J137" s="426"/>
      <c r="K137" s="414"/>
      <c r="L137" s="308"/>
      <c r="M137" s="499"/>
      <c r="N137" s="499"/>
    </row>
    <row r="138" spans="2:14" ht="14.25" customHeight="1" thickBot="1" x14ac:dyDescent="0.35">
      <c r="B138" s="313"/>
      <c r="C138" s="675"/>
      <c r="D138" s="693"/>
      <c r="E138" s="339"/>
      <c r="F138" s="328"/>
      <c r="G138" s="107">
        <v>8</v>
      </c>
      <c r="H138" s="107"/>
      <c r="I138" s="322"/>
      <c r="J138" s="427"/>
      <c r="K138" s="415"/>
      <c r="L138" s="308"/>
      <c r="M138" s="499"/>
      <c r="N138" s="499"/>
    </row>
    <row r="139" spans="2:14" ht="129.75" customHeight="1" x14ac:dyDescent="0.3"/>
  </sheetData>
  <sheetProtection password="D72A" sheet="1" objects="1" scenarios="1" formatCells="0" formatColumns="0" formatRows="0"/>
  <autoFilter ref="C1:C138" xr:uid="{00000000-0009-0000-0000-000005000000}"/>
  <mergeCells count="199">
    <mergeCell ref="I91:I98"/>
    <mergeCell ref="I99:I106"/>
    <mergeCell ref="I107:I114"/>
    <mergeCell ref="I115:I122"/>
    <mergeCell ref="I123:I130"/>
    <mergeCell ref="I131:I138"/>
    <mergeCell ref="H89:H90"/>
    <mergeCell ref="I19:I26"/>
    <mergeCell ref="I27:I34"/>
    <mergeCell ref="I35:I42"/>
    <mergeCell ref="I43:I50"/>
    <mergeCell ref="I55:I62"/>
    <mergeCell ref="I63:I70"/>
    <mergeCell ref="I71:I78"/>
    <mergeCell ref="I79:I86"/>
    <mergeCell ref="M131:M138"/>
    <mergeCell ref="N15:N18"/>
    <mergeCell ref="N19:N26"/>
    <mergeCell ref="N27:N34"/>
    <mergeCell ref="N35:N42"/>
    <mergeCell ref="N43:N50"/>
    <mergeCell ref="N51:N54"/>
    <mergeCell ref="N55:N62"/>
    <mergeCell ref="N63:N70"/>
    <mergeCell ref="N71:N78"/>
    <mergeCell ref="N79:N86"/>
    <mergeCell ref="N87:N90"/>
    <mergeCell ref="N91:N98"/>
    <mergeCell ref="N99:N106"/>
    <mergeCell ref="N107:N114"/>
    <mergeCell ref="N115:N122"/>
    <mergeCell ref="N123:N130"/>
    <mergeCell ref="N131:N138"/>
    <mergeCell ref="L79:L86"/>
    <mergeCell ref="L87:L90"/>
    <mergeCell ref="L91:L98"/>
    <mergeCell ref="L99:L106"/>
    <mergeCell ref="L107:L114"/>
    <mergeCell ref="L115:L122"/>
    <mergeCell ref="L123:L130"/>
    <mergeCell ref="L131:L138"/>
    <mergeCell ref="M15:M18"/>
    <mergeCell ref="M19:M26"/>
    <mergeCell ref="M27:M34"/>
    <mergeCell ref="M35:M42"/>
    <mergeCell ref="M43:M50"/>
    <mergeCell ref="M51:M54"/>
    <mergeCell ref="M55:M62"/>
    <mergeCell ref="M63:M70"/>
    <mergeCell ref="M71:M78"/>
    <mergeCell ref="M79:M86"/>
    <mergeCell ref="M87:M90"/>
    <mergeCell ref="M91:M98"/>
    <mergeCell ref="M99:M106"/>
    <mergeCell ref="M107:M114"/>
    <mergeCell ref="M115:M122"/>
    <mergeCell ref="M123:M130"/>
    <mergeCell ref="L15:L18"/>
    <mergeCell ref="L19:L26"/>
    <mergeCell ref="L27:L34"/>
    <mergeCell ref="L35:L42"/>
    <mergeCell ref="L43:L50"/>
    <mergeCell ref="L51:L54"/>
    <mergeCell ref="L55:L62"/>
    <mergeCell ref="L63:L70"/>
    <mergeCell ref="L71:L78"/>
    <mergeCell ref="A43:A44"/>
    <mergeCell ref="C87:C90"/>
    <mergeCell ref="E63:E70"/>
    <mergeCell ref="E79:E86"/>
    <mergeCell ref="F63:F70"/>
    <mergeCell ref="F79:F86"/>
    <mergeCell ref="F43:F50"/>
    <mergeCell ref="D43:D50"/>
    <mergeCell ref="D63:D70"/>
    <mergeCell ref="D79:D86"/>
    <mergeCell ref="C79:C86"/>
    <mergeCell ref="F55:F62"/>
    <mergeCell ref="D51:D54"/>
    <mergeCell ref="D87:D90"/>
    <mergeCell ref="C51:C54"/>
    <mergeCell ref="D55:D62"/>
    <mergeCell ref="E51:E54"/>
    <mergeCell ref="E87:E90"/>
    <mergeCell ref="F87:F90"/>
    <mergeCell ref="B79:B86"/>
    <mergeCell ref="B87:B90"/>
    <mergeCell ref="D131:D138"/>
    <mergeCell ref="C91:C98"/>
    <mergeCell ref="E91:E98"/>
    <mergeCell ref="F15:F18"/>
    <mergeCell ref="F19:F26"/>
    <mergeCell ref="F27:F34"/>
    <mergeCell ref="D19:D26"/>
    <mergeCell ref="D27:D34"/>
    <mergeCell ref="D15:D18"/>
    <mergeCell ref="C71:C78"/>
    <mergeCell ref="D71:D78"/>
    <mergeCell ref="E71:E78"/>
    <mergeCell ref="F71:F78"/>
    <mergeCell ref="E55:E62"/>
    <mergeCell ref="C63:C70"/>
    <mergeCell ref="C55:C62"/>
    <mergeCell ref="E15:E18"/>
    <mergeCell ref="C99:C106"/>
    <mergeCell ref="E99:E106"/>
    <mergeCell ref="C131:C138"/>
    <mergeCell ref="F131:F138"/>
    <mergeCell ref="F91:F98"/>
    <mergeCell ref="F99:F106"/>
    <mergeCell ref="E131:E138"/>
    <mergeCell ref="J131:J138"/>
    <mergeCell ref="I17:I18"/>
    <mergeCell ref="I53:I54"/>
    <mergeCell ref="I89:I90"/>
    <mergeCell ref="J15:J18"/>
    <mergeCell ref="J19:J26"/>
    <mergeCell ref="J27:J34"/>
    <mergeCell ref="J43:J50"/>
    <mergeCell ref="J51:J54"/>
    <mergeCell ref="J55:J62"/>
    <mergeCell ref="J63:J70"/>
    <mergeCell ref="J79:J86"/>
    <mergeCell ref="J87:J90"/>
    <mergeCell ref="J91:J98"/>
    <mergeCell ref="J99:J106"/>
    <mergeCell ref="J107:J114"/>
    <mergeCell ref="J115:J122"/>
    <mergeCell ref="J123:J130"/>
    <mergeCell ref="G51:I52"/>
    <mergeCell ref="G15:I16"/>
    <mergeCell ref="G87:I88"/>
    <mergeCell ref="G53:G54"/>
    <mergeCell ref="G89:G90"/>
    <mergeCell ref="J71:J78"/>
    <mergeCell ref="F123:F130"/>
    <mergeCell ref="F115:F122"/>
    <mergeCell ref="D91:D98"/>
    <mergeCell ref="D99:D106"/>
    <mergeCell ref="E123:E130"/>
    <mergeCell ref="F107:F114"/>
    <mergeCell ref="F51:F54"/>
    <mergeCell ref="C43:C50"/>
    <mergeCell ref="E43:E50"/>
    <mergeCell ref="C115:C122"/>
    <mergeCell ref="E115:E122"/>
    <mergeCell ref="C107:C114"/>
    <mergeCell ref="C123:C130"/>
    <mergeCell ref="E107:E114"/>
    <mergeCell ref="D107:D114"/>
    <mergeCell ref="D115:D122"/>
    <mergeCell ref="D123:D130"/>
    <mergeCell ref="K35:K42"/>
    <mergeCell ref="K43:K50"/>
    <mergeCell ref="K51:K54"/>
    <mergeCell ref="K55:K62"/>
    <mergeCell ref="K63:K70"/>
    <mergeCell ref="K15:K18"/>
    <mergeCell ref="C12:K12"/>
    <mergeCell ref="C13:K13"/>
    <mergeCell ref="K19:K26"/>
    <mergeCell ref="K27:K34"/>
    <mergeCell ref="C27:C34"/>
    <mergeCell ref="E27:E34"/>
    <mergeCell ref="G17:G18"/>
    <mergeCell ref="C15:C18"/>
    <mergeCell ref="C19:C26"/>
    <mergeCell ref="E19:E26"/>
    <mergeCell ref="C35:C42"/>
    <mergeCell ref="D35:D42"/>
    <mergeCell ref="E35:E42"/>
    <mergeCell ref="F35:F42"/>
    <mergeCell ref="J35:J42"/>
    <mergeCell ref="H17:H18"/>
    <mergeCell ref="H53:H54"/>
    <mergeCell ref="K107:K114"/>
    <mergeCell ref="K115:K122"/>
    <mergeCell ref="K123:K130"/>
    <mergeCell ref="K131:K138"/>
    <mergeCell ref="K71:K78"/>
    <mergeCell ref="K79:K86"/>
    <mergeCell ref="K87:K90"/>
    <mergeCell ref="K91:K98"/>
    <mergeCell ref="K99:K106"/>
    <mergeCell ref="B91:B98"/>
    <mergeCell ref="B99:B106"/>
    <mergeCell ref="B107:B114"/>
    <mergeCell ref="B115:B122"/>
    <mergeCell ref="B123:B130"/>
    <mergeCell ref="B131:B138"/>
    <mergeCell ref="B15:B18"/>
    <mergeCell ref="B19:B26"/>
    <mergeCell ref="B27:B34"/>
    <mergeCell ref="B35:B42"/>
    <mergeCell ref="B43:B50"/>
    <mergeCell ref="B51:B54"/>
    <mergeCell ref="B55:B62"/>
    <mergeCell ref="B63:B70"/>
    <mergeCell ref="B71:B78"/>
  </mergeCells>
  <dataValidations count="1">
    <dataValidation type="list" allowBlank="1" showInputMessage="1" showErrorMessage="1" sqref="J91:J138 J55:J86 F19:F50 J19:J50 F91:F138 F55:F86" xr:uid="{00000000-0002-0000-0500-000000000000}">
      <formula1>"1,2,3"</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262F13"/>
  </sheetPr>
  <dimension ref="B1:N134"/>
  <sheetViews>
    <sheetView showGridLines="0" topLeftCell="E104" zoomScale="82" zoomScaleNormal="82" workbookViewId="0">
      <selection activeCell="I103" sqref="I103:I110"/>
    </sheetView>
  </sheetViews>
  <sheetFormatPr baseColWidth="10" defaultColWidth="3.140625" defaultRowHeight="22.5" customHeight="1" x14ac:dyDescent="0.3"/>
  <cols>
    <col min="1" max="1" width="2.5703125" style="13" customWidth="1"/>
    <col min="2" max="2" width="14" style="13" customWidth="1"/>
    <col min="3" max="3" width="35.140625" style="13" customWidth="1"/>
    <col min="4" max="4" width="27.85546875" style="13" customWidth="1"/>
    <col min="5" max="5" width="78.7109375" style="13" customWidth="1"/>
    <col min="6" max="6" width="7.42578125" style="13" customWidth="1"/>
    <col min="7" max="7" width="3.5703125" style="13" bestFit="1" customWidth="1"/>
    <col min="8" max="8" width="75.42578125" style="13" customWidth="1"/>
    <col min="9" max="9" width="66" style="13" customWidth="1"/>
    <col min="10" max="10" width="7.42578125" style="13" customWidth="1"/>
    <col min="11" max="11" width="22.5703125" style="13" customWidth="1"/>
    <col min="12" max="12" width="4" style="77" bestFit="1" customWidth="1"/>
    <col min="13" max="13" width="8.42578125" style="77" bestFit="1" customWidth="1"/>
    <col min="14" max="14" width="9.5703125" style="79" customWidth="1"/>
    <col min="15" max="16363" width="3.140625" style="13" customWidth="1"/>
    <col min="16364" max="16384" width="3.140625" style="13"/>
  </cols>
  <sheetData>
    <row r="1" spans="3:11" ht="9.9499999999999993" customHeight="1" x14ac:dyDescent="0.3"/>
    <row r="2" spans="3:11" ht="9.9499999999999993" customHeight="1" x14ac:dyDescent="0.3"/>
    <row r="3" spans="3:11" ht="9.9499999999999993" customHeight="1" x14ac:dyDescent="0.3"/>
    <row r="4" spans="3:11" ht="9.9499999999999993" customHeight="1" x14ac:dyDescent="0.3"/>
    <row r="5" spans="3:11" ht="9.9499999999999993" customHeight="1" x14ac:dyDescent="0.3"/>
    <row r="6" spans="3:11" ht="9.9499999999999993" customHeight="1" x14ac:dyDescent="0.3"/>
    <row r="7" spans="3:11" ht="9.9499999999999993" customHeight="1" x14ac:dyDescent="0.3"/>
    <row r="8" spans="3:11" ht="9.9499999999999993" customHeight="1" x14ac:dyDescent="0.3"/>
    <row r="9" spans="3:11" ht="9.9499999999999993" customHeight="1" x14ac:dyDescent="0.3"/>
    <row r="10" spans="3:11" ht="31.5" customHeight="1" x14ac:dyDescent="0.3"/>
    <row r="11" spans="3:11" ht="24.75" customHeight="1" x14ac:dyDescent="0.3"/>
    <row r="12" spans="3:11" ht="20.25" customHeight="1" x14ac:dyDescent="0.3"/>
    <row r="13" spans="3:11" ht="9.9499999999999993" customHeight="1" x14ac:dyDescent="0.3"/>
    <row r="14" spans="3:11" ht="20.100000000000001" customHeight="1" x14ac:dyDescent="0.3">
      <c r="C14" s="723" t="s">
        <v>247</v>
      </c>
      <c r="D14" s="723"/>
      <c r="E14" s="723"/>
      <c r="F14" s="723"/>
      <c r="G14" s="723"/>
      <c r="H14" s="723"/>
      <c r="I14" s="723"/>
      <c r="J14" s="723"/>
      <c r="K14" s="723"/>
    </row>
    <row r="15" spans="3:11" ht="33.6" customHeight="1" x14ac:dyDescent="0.3">
      <c r="C15" s="505" t="s">
        <v>248</v>
      </c>
      <c r="D15" s="505"/>
      <c r="E15" s="505"/>
      <c r="F15" s="505"/>
      <c r="G15" s="505"/>
      <c r="H15" s="505"/>
      <c r="I15" s="505"/>
      <c r="J15" s="505"/>
      <c r="K15" s="505"/>
    </row>
    <row r="16" spans="3:11" ht="9.9499999999999993" customHeight="1" x14ac:dyDescent="0.3">
      <c r="C16" s="14"/>
      <c r="D16" s="14"/>
      <c r="F16" s="15"/>
    </row>
    <row r="17" spans="2:14" ht="36.75" customHeight="1" x14ac:dyDescent="0.3">
      <c r="B17" s="718" t="s">
        <v>111</v>
      </c>
      <c r="C17" s="717" t="s">
        <v>249</v>
      </c>
      <c r="D17" s="724" t="s">
        <v>8</v>
      </c>
      <c r="E17" s="730" t="s">
        <v>112</v>
      </c>
      <c r="F17" s="729" t="s">
        <v>159</v>
      </c>
      <c r="G17" s="728" t="s">
        <v>114</v>
      </c>
      <c r="H17" s="728"/>
      <c r="I17" s="728"/>
      <c r="J17" s="729" t="s">
        <v>160</v>
      </c>
      <c r="K17" s="721" t="s">
        <v>126</v>
      </c>
      <c r="L17" s="578"/>
      <c r="M17" s="578"/>
      <c r="N17" s="742"/>
    </row>
    <row r="18" spans="2:14" ht="29.25" customHeight="1" x14ac:dyDescent="0.3">
      <c r="B18" s="718"/>
      <c r="C18" s="717"/>
      <c r="D18" s="724"/>
      <c r="E18" s="731"/>
      <c r="F18" s="729"/>
      <c r="G18" s="728" t="s">
        <v>13</v>
      </c>
      <c r="H18" s="724" t="s">
        <v>15</v>
      </c>
      <c r="I18" s="724" t="s">
        <v>15</v>
      </c>
      <c r="J18" s="729"/>
      <c r="K18" s="721"/>
      <c r="L18" s="578"/>
      <c r="M18" s="578"/>
      <c r="N18" s="742"/>
    </row>
    <row r="19" spans="2:14" ht="92.25" customHeight="1" thickBot="1" x14ac:dyDescent="0.35">
      <c r="B19" s="718"/>
      <c r="C19" s="717"/>
      <c r="D19" s="724"/>
      <c r="E19" s="732"/>
      <c r="F19" s="729"/>
      <c r="G19" s="728"/>
      <c r="H19" s="728"/>
      <c r="I19" s="728"/>
      <c r="J19" s="729"/>
      <c r="K19" s="722"/>
      <c r="L19" s="578"/>
      <c r="M19" s="578"/>
      <c r="N19" s="742"/>
    </row>
    <row r="20" spans="2:14" ht="75.75" customHeight="1" x14ac:dyDescent="0.3">
      <c r="B20" s="311" t="str">
        <f>+LEFT(C20,4)</f>
        <v>16.1</v>
      </c>
      <c r="C20" s="725" t="s">
        <v>250</v>
      </c>
      <c r="D20" s="340" t="s">
        <v>251</v>
      </c>
      <c r="E20" s="337" t="s">
        <v>539</v>
      </c>
      <c r="F20" s="326">
        <v>3</v>
      </c>
      <c r="G20" s="108">
        <v>1</v>
      </c>
      <c r="H20" s="161" t="s">
        <v>416</v>
      </c>
      <c r="I20" s="320" t="s">
        <v>735</v>
      </c>
      <c r="J20" s="425">
        <v>3</v>
      </c>
      <c r="K20" s="413" t="str">
        <f t="shared" ref="K20" si="0">+IF(OR(ISBLANK(F20),ISBLANK(J20)),"",IF(OR(AND(F20=1,J20=1),AND(F20=1,J20=2),AND(F20=1,J20=3)),"Deficiencia de control mayor (diseño y ejecución)",IF(OR(AND(F20=2,J20=2),AND(F20=3,J20=1),AND(F20=3,J20=2),AND(F20=2,J20=1)),"Deficiencia de control (diseño o ejecución)",IF(AND(F20=2,J20=3),"Oportunidad de mejora","Mantenimiento del control"))))</f>
        <v>Mantenimiento del control</v>
      </c>
      <c r="L20" s="308">
        <f>+IF(K20="",312,IF(K20="Deficiencia de control mayor (diseño y ejecución)",320,IF(K20="Deficiencia de control (diseño o ejecución)",340,IF(K20="Oportunidad de mejora",360,380))))</f>
        <v>380</v>
      </c>
      <c r="M20" s="499">
        <v>5.8745000000000003</v>
      </c>
      <c r="N20" s="743">
        <f>+L20+M20</f>
        <v>385.87450000000001</v>
      </c>
    </row>
    <row r="21" spans="2:14" ht="87" customHeight="1" x14ac:dyDescent="0.3">
      <c r="B21" s="312"/>
      <c r="C21" s="726"/>
      <c r="D21" s="341"/>
      <c r="E21" s="338"/>
      <c r="F21" s="327"/>
      <c r="G21" s="106">
        <v>2</v>
      </c>
      <c r="H21" s="133" t="s">
        <v>540</v>
      </c>
      <c r="I21" s="321"/>
      <c r="J21" s="426"/>
      <c r="K21" s="414"/>
      <c r="L21" s="308"/>
      <c r="M21" s="499"/>
      <c r="N21" s="743"/>
    </row>
    <row r="22" spans="2:14" ht="0.75" customHeight="1" thickBot="1" x14ac:dyDescent="0.35">
      <c r="B22" s="312"/>
      <c r="C22" s="726"/>
      <c r="D22" s="341"/>
      <c r="E22" s="338"/>
      <c r="F22" s="327"/>
      <c r="G22" s="106">
        <v>3</v>
      </c>
      <c r="H22" s="106"/>
      <c r="I22" s="321"/>
      <c r="J22" s="426"/>
      <c r="K22" s="414"/>
      <c r="L22" s="308"/>
      <c r="M22" s="499"/>
      <c r="N22" s="743"/>
    </row>
    <row r="23" spans="2:14" ht="17.25" hidden="1" customHeight="1" thickBot="1" x14ac:dyDescent="0.35">
      <c r="B23" s="312"/>
      <c r="C23" s="726"/>
      <c r="D23" s="341"/>
      <c r="E23" s="338"/>
      <c r="F23" s="327"/>
      <c r="G23" s="106">
        <v>4</v>
      </c>
      <c r="H23" s="106"/>
      <c r="I23" s="321"/>
      <c r="J23" s="426"/>
      <c r="K23" s="414"/>
      <c r="L23" s="308"/>
      <c r="M23" s="499"/>
      <c r="N23" s="743"/>
    </row>
    <row r="24" spans="2:14" ht="17.25" hidden="1" customHeight="1" thickBot="1" x14ac:dyDescent="0.35">
      <c r="B24" s="312"/>
      <c r="C24" s="726"/>
      <c r="D24" s="341"/>
      <c r="E24" s="338"/>
      <c r="F24" s="327"/>
      <c r="G24" s="106">
        <v>5</v>
      </c>
      <c r="H24" s="106"/>
      <c r="I24" s="321"/>
      <c r="J24" s="426"/>
      <c r="K24" s="414"/>
      <c r="L24" s="308"/>
      <c r="M24" s="499"/>
      <c r="N24" s="743"/>
    </row>
    <row r="25" spans="2:14" ht="17.25" hidden="1" customHeight="1" thickBot="1" x14ac:dyDescent="0.35">
      <c r="B25" s="312"/>
      <c r="C25" s="726"/>
      <c r="D25" s="341"/>
      <c r="E25" s="338"/>
      <c r="F25" s="327"/>
      <c r="G25" s="106">
        <v>6</v>
      </c>
      <c r="H25" s="106"/>
      <c r="I25" s="321"/>
      <c r="J25" s="426"/>
      <c r="K25" s="414"/>
      <c r="L25" s="308"/>
      <c r="M25" s="499"/>
      <c r="N25" s="743"/>
    </row>
    <row r="26" spans="2:14" ht="17.25" hidden="1" customHeight="1" thickBot="1" x14ac:dyDescent="0.35">
      <c r="B26" s="312"/>
      <c r="C26" s="726"/>
      <c r="D26" s="341"/>
      <c r="E26" s="338"/>
      <c r="F26" s="327"/>
      <c r="G26" s="106">
        <v>7</v>
      </c>
      <c r="H26" s="106"/>
      <c r="I26" s="321"/>
      <c r="J26" s="426"/>
      <c r="K26" s="414"/>
      <c r="L26" s="308"/>
      <c r="M26" s="499"/>
      <c r="N26" s="743"/>
    </row>
    <row r="27" spans="2:14" ht="17.25" hidden="1" customHeight="1" thickBot="1" x14ac:dyDescent="0.35">
      <c r="B27" s="313"/>
      <c r="C27" s="727"/>
      <c r="D27" s="342"/>
      <c r="E27" s="339"/>
      <c r="F27" s="328"/>
      <c r="G27" s="107">
        <v>8</v>
      </c>
      <c r="H27" s="107"/>
      <c r="I27" s="322"/>
      <c r="J27" s="427"/>
      <c r="K27" s="415"/>
      <c r="L27" s="308"/>
      <c r="M27" s="499"/>
      <c r="N27" s="743"/>
    </row>
    <row r="28" spans="2:14" ht="11.25" customHeight="1" x14ac:dyDescent="0.3">
      <c r="B28" s="311" t="str">
        <f>+LEFT(C28,4)</f>
        <v>16.2</v>
      </c>
      <c r="C28" s="635" t="s">
        <v>252</v>
      </c>
      <c r="D28" s="340" t="s">
        <v>251</v>
      </c>
      <c r="E28" s="337" t="s">
        <v>650</v>
      </c>
      <c r="F28" s="326">
        <v>3</v>
      </c>
      <c r="G28" s="108">
        <v>1</v>
      </c>
      <c r="H28" s="188"/>
      <c r="I28" s="320" t="s">
        <v>651</v>
      </c>
      <c r="J28" s="425">
        <v>3</v>
      </c>
      <c r="K28" s="413" t="str">
        <f t="shared" ref="K28:K52" si="1">+IF(OR(ISBLANK(F28),ISBLANK(J28)),"",IF(OR(AND(F28=1,J28=1),AND(F28=1,J28=2),AND(F28=1,J28=3)),"Deficiencia de control mayor (diseño y ejecución)",IF(OR(AND(F28=2,J28=2),AND(F28=3,J28=1),AND(F28=3,J28=2),AND(F28=2,J28=1)),"Deficiencia de control (diseño o ejecución)",IF(AND(F28=2,J28=3),"Oportunidad de mejora","Mantenimiento del control"))))</f>
        <v>Mantenimiento del control</v>
      </c>
      <c r="L28" s="308">
        <f t="shared" ref="L28" si="2">+IF(K28="",312,IF(K28="Deficiencia de control mayor (diseño y ejecución)",320,IF(K28="Deficiencia de control (diseño o ejecución)",340,IF(K28="Oportunidad de mejora",360,380))))</f>
        <v>380</v>
      </c>
      <c r="M28" s="499">
        <v>5.9653999999999998</v>
      </c>
      <c r="N28" s="743">
        <f>+L28+M28</f>
        <v>385.96539999999999</v>
      </c>
    </row>
    <row r="29" spans="2:14" ht="1.5" customHeight="1" x14ac:dyDescent="0.3">
      <c r="B29" s="312"/>
      <c r="C29" s="611"/>
      <c r="D29" s="341"/>
      <c r="E29" s="338"/>
      <c r="F29" s="327"/>
      <c r="G29" s="106">
        <v>2</v>
      </c>
      <c r="H29" s="106"/>
      <c r="I29" s="321"/>
      <c r="J29" s="426"/>
      <c r="K29" s="414"/>
      <c r="L29" s="308"/>
      <c r="M29" s="499"/>
      <c r="N29" s="743"/>
    </row>
    <row r="30" spans="2:14" ht="1.5" customHeight="1" x14ac:dyDescent="0.3">
      <c r="B30" s="312"/>
      <c r="C30" s="611"/>
      <c r="D30" s="341"/>
      <c r="E30" s="338"/>
      <c r="F30" s="327"/>
      <c r="G30" s="106">
        <v>3</v>
      </c>
      <c r="H30" s="106"/>
      <c r="I30" s="321"/>
      <c r="J30" s="426"/>
      <c r="K30" s="414"/>
      <c r="L30" s="308"/>
      <c r="M30" s="499"/>
      <c r="N30" s="743"/>
    </row>
    <row r="31" spans="2:14" ht="169.5" customHeight="1" thickBot="1" x14ac:dyDescent="0.35">
      <c r="B31" s="312"/>
      <c r="C31" s="611"/>
      <c r="D31" s="341"/>
      <c r="E31" s="338"/>
      <c r="F31" s="327"/>
      <c r="G31" s="106">
        <v>4</v>
      </c>
      <c r="H31" s="133" t="s">
        <v>541</v>
      </c>
      <c r="I31" s="321"/>
      <c r="J31" s="426"/>
      <c r="K31" s="414"/>
      <c r="L31" s="308"/>
      <c r="M31" s="499"/>
      <c r="N31" s="743"/>
    </row>
    <row r="32" spans="2:14" ht="17.25" hidden="1" customHeight="1" thickBot="1" x14ac:dyDescent="0.35">
      <c r="B32" s="312"/>
      <c r="C32" s="611"/>
      <c r="D32" s="341"/>
      <c r="E32" s="338"/>
      <c r="F32" s="327"/>
      <c r="G32" s="106">
        <v>5</v>
      </c>
      <c r="H32" s="106"/>
      <c r="I32" s="321"/>
      <c r="J32" s="426"/>
      <c r="K32" s="414"/>
      <c r="L32" s="308"/>
      <c r="M32" s="499"/>
      <c r="N32" s="743"/>
    </row>
    <row r="33" spans="2:14" ht="17.25" hidden="1" customHeight="1" thickBot="1" x14ac:dyDescent="0.35">
      <c r="B33" s="312"/>
      <c r="C33" s="611"/>
      <c r="D33" s="341"/>
      <c r="E33" s="338"/>
      <c r="F33" s="327"/>
      <c r="G33" s="106">
        <v>6</v>
      </c>
      <c r="H33" s="106"/>
      <c r="I33" s="321"/>
      <c r="J33" s="426"/>
      <c r="K33" s="414"/>
      <c r="L33" s="308"/>
      <c r="M33" s="499"/>
      <c r="N33" s="743"/>
    </row>
    <row r="34" spans="2:14" ht="17.25" hidden="1" customHeight="1" thickBot="1" x14ac:dyDescent="0.35">
      <c r="B34" s="312"/>
      <c r="C34" s="611"/>
      <c r="D34" s="341"/>
      <c r="E34" s="338"/>
      <c r="F34" s="327"/>
      <c r="G34" s="106">
        <v>7</v>
      </c>
      <c r="H34" s="106"/>
      <c r="I34" s="321"/>
      <c r="J34" s="426"/>
      <c r="K34" s="414"/>
      <c r="L34" s="308"/>
      <c r="M34" s="499"/>
      <c r="N34" s="743"/>
    </row>
    <row r="35" spans="2:14" ht="131.25" hidden="1" customHeight="1" thickBot="1" x14ac:dyDescent="0.35">
      <c r="B35" s="313"/>
      <c r="C35" s="612"/>
      <c r="D35" s="342"/>
      <c r="E35" s="339"/>
      <c r="F35" s="328"/>
      <c r="G35" s="107">
        <v>8</v>
      </c>
      <c r="H35" s="107"/>
      <c r="I35" s="322"/>
      <c r="J35" s="427"/>
      <c r="K35" s="415"/>
      <c r="L35" s="308"/>
      <c r="M35" s="499"/>
      <c r="N35" s="743"/>
    </row>
    <row r="36" spans="2:14" ht="84.75" customHeight="1" x14ac:dyDescent="0.3">
      <c r="B36" s="311" t="str">
        <f>+LEFT(C36,4)</f>
        <v>16.3</v>
      </c>
      <c r="C36" s="635" t="s">
        <v>253</v>
      </c>
      <c r="D36" s="340" t="s">
        <v>254</v>
      </c>
      <c r="E36" s="337" t="s">
        <v>653</v>
      </c>
      <c r="F36" s="326">
        <v>3</v>
      </c>
      <c r="G36" s="108">
        <v>1</v>
      </c>
      <c r="H36" s="161" t="s">
        <v>542</v>
      </c>
      <c r="I36" s="320" t="s">
        <v>652</v>
      </c>
      <c r="J36" s="425">
        <v>3</v>
      </c>
      <c r="K36" s="413" t="str">
        <f t="shared" si="1"/>
        <v>Mantenimiento del control</v>
      </c>
      <c r="L36" s="308">
        <f t="shared" ref="L36" si="3">+IF(K36="",312,IF(K36="Deficiencia de control mayor (diseño y ejecución)",320,IF(K36="Deficiencia de control (diseño o ejecución)",340,IF(K36="Oportunidad de mejora",360,380))))</f>
        <v>380</v>
      </c>
      <c r="M36" s="499">
        <v>6.0122999999999998</v>
      </c>
      <c r="N36" s="743">
        <f>+L36+M36</f>
        <v>386.01229999999998</v>
      </c>
    </row>
    <row r="37" spans="2:14" ht="72.75" customHeight="1" thickBot="1" x14ac:dyDescent="0.35">
      <c r="B37" s="312"/>
      <c r="C37" s="611"/>
      <c r="D37" s="341"/>
      <c r="E37" s="338"/>
      <c r="F37" s="327"/>
      <c r="G37" s="106">
        <v>2</v>
      </c>
      <c r="H37" s="133" t="s">
        <v>543</v>
      </c>
      <c r="I37" s="321"/>
      <c r="J37" s="426"/>
      <c r="K37" s="414"/>
      <c r="L37" s="308"/>
      <c r="M37" s="499"/>
      <c r="N37" s="743"/>
    </row>
    <row r="38" spans="2:14" ht="21" hidden="1" customHeight="1" thickBot="1" x14ac:dyDescent="0.35">
      <c r="B38" s="312"/>
      <c r="C38" s="611"/>
      <c r="D38" s="341"/>
      <c r="E38" s="338"/>
      <c r="F38" s="327"/>
      <c r="G38" s="106">
        <v>3</v>
      </c>
      <c r="H38" s="106"/>
      <c r="I38" s="321"/>
      <c r="J38" s="426"/>
      <c r="K38" s="414"/>
      <c r="L38" s="308"/>
      <c r="M38" s="499"/>
      <c r="N38" s="743"/>
    </row>
    <row r="39" spans="2:14" ht="22.5" hidden="1" customHeight="1" thickBot="1" x14ac:dyDescent="0.35">
      <c r="B39" s="312"/>
      <c r="C39" s="611"/>
      <c r="D39" s="341"/>
      <c r="E39" s="338"/>
      <c r="F39" s="327"/>
      <c r="G39" s="106">
        <v>4</v>
      </c>
      <c r="H39" s="106"/>
      <c r="I39" s="321"/>
      <c r="J39" s="426"/>
      <c r="K39" s="414"/>
      <c r="L39" s="308"/>
      <c r="M39" s="499"/>
      <c r="N39" s="743"/>
    </row>
    <row r="40" spans="2:14" ht="22.5" hidden="1" customHeight="1" thickBot="1" x14ac:dyDescent="0.35">
      <c r="B40" s="312"/>
      <c r="C40" s="611"/>
      <c r="D40" s="341"/>
      <c r="E40" s="338"/>
      <c r="F40" s="327"/>
      <c r="G40" s="106">
        <v>5</v>
      </c>
      <c r="H40" s="106"/>
      <c r="I40" s="321"/>
      <c r="J40" s="426"/>
      <c r="K40" s="414"/>
      <c r="L40" s="308"/>
      <c r="M40" s="499"/>
      <c r="N40" s="743"/>
    </row>
    <row r="41" spans="2:14" ht="22.5" hidden="1" customHeight="1" thickBot="1" x14ac:dyDescent="0.35">
      <c r="B41" s="312"/>
      <c r="C41" s="611"/>
      <c r="D41" s="341"/>
      <c r="E41" s="338"/>
      <c r="F41" s="327"/>
      <c r="G41" s="106">
        <v>6</v>
      </c>
      <c r="H41" s="106"/>
      <c r="I41" s="321"/>
      <c r="J41" s="426"/>
      <c r="K41" s="414"/>
      <c r="L41" s="308"/>
      <c r="M41" s="499"/>
      <c r="N41" s="743"/>
    </row>
    <row r="42" spans="2:14" ht="22.5" hidden="1" customHeight="1" thickBot="1" x14ac:dyDescent="0.35">
      <c r="B42" s="312"/>
      <c r="C42" s="611"/>
      <c r="D42" s="341"/>
      <c r="E42" s="338"/>
      <c r="F42" s="327"/>
      <c r="G42" s="106">
        <v>7</v>
      </c>
      <c r="H42" s="106"/>
      <c r="I42" s="321"/>
      <c r="J42" s="426"/>
      <c r="K42" s="414"/>
      <c r="L42" s="308"/>
      <c r="M42" s="499"/>
      <c r="N42" s="743"/>
    </row>
    <row r="43" spans="2:14" ht="22.5" hidden="1" customHeight="1" thickBot="1" x14ac:dyDescent="0.35">
      <c r="B43" s="313"/>
      <c r="C43" s="612"/>
      <c r="D43" s="342"/>
      <c r="E43" s="339"/>
      <c r="F43" s="328"/>
      <c r="G43" s="107">
        <v>8</v>
      </c>
      <c r="H43" s="107"/>
      <c r="I43" s="322"/>
      <c r="J43" s="427"/>
      <c r="K43" s="415"/>
      <c r="L43" s="308"/>
      <c r="M43" s="499"/>
      <c r="N43" s="743"/>
    </row>
    <row r="44" spans="2:14" ht="52.5" customHeight="1" x14ac:dyDescent="0.3">
      <c r="B44" s="311" t="str">
        <f>+LEFT(C44,4)</f>
        <v>16.4</v>
      </c>
      <c r="C44" s="635" t="s">
        <v>255</v>
      </c>
      <c r="D44" s="340" t="s">
        <v>256</v>
      </c>
      <c r="E44" s="337" t="s">
        <v>544</v>
      </c>
      <c r="F44" s="326">
        <v>3</v>
      </c>
      <c r="G44" s="108">
        <v>1</v>
      </c>
      <c r="H44" s="164" t="s">
        <v>545</v>
      </c>
      <c r="I44" s="320" t="s">
        <v>736</v>
      </c>
      <c r="J44" s="425">
        <v>3</v>
      </c>
      <c r="K44" s="413" t="str">
        <f t="shared" si="1"/>
        <v>Mantenimiento del control</v>
      </c>
      <c r="L44" s="308">
        <f t="shared" ref="L44" si="4">+IF(K44="",312,IF(K44="Deficiencia de control mayor (diseño y ejecución)",320,IF(K44="Deficiencia de control (diseño o ejecución)",340,IF(K44="Oportunidad de mejora",360,380))))</f>
        <v>380</v>
      </c>
      <c r="M44" s="499">
        <v>6.1235999999999997</v>
      </c>
      <c r="N44" s="743">
        <f>+L44+M44</f>
        <v>386.12360000000001</v>
      </c>
    </row>
    <row r="45" spans="2:14" ht="81" customHeight="1" x14ac:dyDescent="0.3">
      <c r="B45" s="312"/>
      <c r="C45" s="611"/>
      <c r="D45" s="341"/>
      <c r="E45" s="338"/>
      <c r="F45" s="327"/>
      <c r="G45" s="106">
        <v>2</v>
      </c>
      <c r="H45" s="133" t="s">
        <v>546</v>
      </c>
      <c r="I45" s="321"/>
      <c r="J45" s="426"/>
      <c r="K45" s="414"/>
      <c r="L45" s="308"/>
      <c r="M45" s="499"/>
      <c r="N45" s="743"/>
    </row>
    <row r="46" spans="2:14" ht="50.25" customHeight="1" thickBot="1" x14ac:dyDescent="0.35">
      <c r="B46" s="312"/>
      <c r="C46" s="611"/>
      <c r="D46" s="341"/>
      <c r="E46" s="338"/>
      <c r="F46" s="327"/>
      <c r="G46" s="106">
        <v>3</v>
      </c>
      <c r="H46" s="133" t="s">
        <v>547</v>
      </c>
      <c r="I46" s="321"/>
      <c r="J46" s="426"/>
      <c r="K46" s="414"/>
      <c r="L46" s="308"/>
      <c r="M46" s="499"/>
      <c r="N46" s="743"/>
    </row>
    <row r="47" spans="2:14" ht="22.5" hidden="1" customHeight="1" thickBot="1" x14ac:dyDescent="0.35">
      <c r="B47" s="312"/>
      <c r="C47" s="611"/>
      <c r="D47" s="341"/>
      <c r="E47" s="338"/>
      <c r="F47" s="327"/>
      <c r="G47" s="106">
        <v>4</v>
      </c>
      <c r="H47" s="106"/>
      <c r="I47" s="321"/>
      <c r="J47" s="426"/>
      <c r="K47" s="414"/>
      <c r="L47" s="308"/>
      <c r="M47" s="499"/>
      <c r="N47" s="743"/>
    </row>
    <row r="48" spans="2:14" ht="22.5" hidden="1" customHeight="1" thickBot="1" x14ac:dyDescent="0.35">
      <c r="B48" s="312"/>
      <c r="C48" s="611"/>
      <c r="D48" s="341"/>
      <c r="E48" s="338"/>
      <c r="F48" s="327"/>
      <c r="G48" s="106">
        <v>5</v>
      </c>
      <c r="H48" s="106"/>
      <c r="I48" s="321"/>
      <c r="J48" s="426"/>
      <c r="K48" s="414"/>
      <c r="L48" s="308"/>
      <c r="M48" s="499"/>
      <c r="N48" s="743"/>
    </row>
    <row r="49" spans="2:14" ht="22.5" hidden="1" customHeight="1" thickBot="1" x14ac:dyDescent="0.35">
      <c r="B49" s="312"/>
      <c r="C49" s="611"/>
      <c r="D49" s="341"/>
      <c r="E49" s="338"/>
      <c r="F49" s="327"/>
      <c r="G49" s="106">
        <v>6</v>
      </c>
      <c r="H49" s="106"/>
      <c r="I49" s="321"/>
      <c r="J49" s="426"/>
      <c r="K49" s="414"/>
      <c r="L49" s="308"/>
      <c r="M49" s="499"/>
      <c r="N49" s="743"/>
    </row>
    <row r="50" spans="2:14" ht="22.5" hidden="1" customHeight="1" thickBot="1" x14ac:dyDescent="0.35">
      <c r="B50" s="312"/>
      <c r="C50" s="611"/>
      <c r="D50" s="341"/>
      <c r="E50" s="338"/>
      <c r="F50" s="327"/>
      <c r="G50" s="106">
        <v>7</v>
      </c>
      <c r="H50" s="106"/>
      <c r="I50" s="321"/>
      <c r="J50" s="426"/>
      <c r="K50" s="414"/>
      <c r="L50" s="308"/>
      <c r="M50" s="499"/>
      <c r="N50" s="743"/>
    </row>
    <row r="51" spans="2:14" ht="22.5" hidden="1" customHeight="1" thickBot="1" x14ac:dyDescent="0.35">
      <c r="B51" s="313"/>
      <c r="C51" s="612"/>
      <c r="D51" s="342"/>
      <c r="E51" s="339"/>
      <c r="F51" s="328"/>
      <c r="G51" s="107">
        <v>8</v>
      </c>
      <c r="H51" s="107"/>
      <c r="I51" s="322"/>
      <c r="J51" s="427"/>
      <c r="K51" s="415"/>
      <c r="L51" s="308"/>
      <c r="M51" s="499"/>
      <c r="N51" s="743"/>
    </row>
    <row r="52" spans="2:14" ht="86.25" customHeight="1" x14ac:dyDescent="0.3">
      <c r="B52" s="311" t="str">
        <f>+LEFT(C52,4)</f>
        <v>16.5</v>
      </c>
      <c r="C52" s="635" t="s">
        <v>257</v>
      </c>
      <c r="D52" s="340" t="s">
        <v>187</v>
      </c>
      <c r="E52" s="337" t="s">
        <v>654</v>
      </c>
      <c r="F52" s="326">
        <v>3</v>
      </c>
      <c r="G52" s="108">
        <v>1</v>
      </c>
      <c r="H52" s="161" t="s">
        <v>548</v>
      </c>
      <c r="I52" s="320" t="s">
        <v>655</v>
      </c>
      <c r="J52" s="425">
        <v>3</v>
      </c>
      <c r="K52" s="413" t="str">
        <f t="shared" si="1"/>
        <v>Mantenimiento del control</v>
      </c>
      <c r="L52" s="308">
        <f t="shared" ref="L52" si="5">+IF(K52="",312,IF(K52="Deficiencia de control mayor (diseño y ejecución)",320,IF(K52="Deficiencia de control (diseño o ejecución)",340,IF(K52="Oportunidad de mejora",360,380))))</f>
        <v>380</v>
      </c>
      <c r="M52" s="499">
        <v>6.2135999999999996</v>
      </c>
      <c r="N52" s="743">
        <f>+L52+M52</f>
        <v>386.21359999999999</v>
      </c>
    </row>
    <row r="53" spans="2:14" ht="63.75" customHeight="1" x14ac:dyDescent="0.3">
      <c r="B53" s="312"/>
      <c r="C53" s="611"/>
      <c r="D53" s="341"/>
      <c r="E53" s="338"/>
      <c r="F53" s="327"/>
      <c r="G53" s="106">
        <v>2</v>
      </c>
      <c r="H53" s="133" t="s">
        <v>549</v>
      </c>
      <c r="I53" s="321"/>
      <c r="J53" s="426"/>
      <c r="K53" s="414"/>
      <c r="L53" s="308"/>
      <c r="M53" s="499"/>
      <c r="N53" s="743"/>
    </row>
    <row r="54" spans="2:14" ht="0.75" customHeight="1" x14ac:dyDescent="0.3">
      <c r="B54" s="312"/>
      <c r="C54" s="611"/>
      <c r="D54" s="341"/>
      <c r="E54" s="338"/>
      <c r="F54" s="327"/>
      <c r="G54" s="106">
        <v>3</v>
      </c>
      <c r="H54" s="106"/>
      <c r="I54" s="321"/>
      <c r="J54" s="426"/>
      <c r="K54" s="414"/>
      <c r="L54" s="308"/>
      <c r="M54" s="499"/>
      <c r="N54" s="743"/>
    </row>
    <row r="55" spans="2:14" ht="16.5" hidden="1" customHeight="1" x14ac:dyDescent="0.3">
      <c r="B55" s="312"/>
      <c r="C55" s="611"/>
      <c r="D55" s="341"/>
      <c r="E55" s="338"/>
      <c r="F55" s="327"/>
      <c r="G55" s="106">
        <v>4</v>
      </c>
      <c r="H55" s="106"/>
      <c r="I55" s="321"/>
      <c r="J55" s="426"/>
      <c r="K55" s="414"/>
      <c r="L55" s="308"/>
      <c r="M55" s="499"/>
      <c r="N55" s="743"/>
    </row>
    <row r="56" spans="2:14" ht="16.5" hidden="1" customHeight="1" x14ac:dyDescent="0.3">
      <c r="B56" s="312"/>
      <c r="C56" s="611"/>
      <c r="D56" s="341"/>
      <c r="E56" s="338"/>
      <c r="F56" s="327"/>
      <c r="G56" s="106">
        <v>5</v>
      </c>
      <c r="H56" s="106"/>
      <c r="I56" s="321"/>
      <c r="J56" s="426"/>
      <c r="K56" s="414"/>
      <c r="L56" s="308"/>
      <c r="M56" s="499"/>
      <c r="N56" s="743"/>
    </row>
    <row r="57" spans="2:14" ht="16.5" hidden="1" customHeight="1" x14ac:dyDescent="0.3">
      <c r="B57" s="312"/>
      <c r="C57" s="611"/>
      <c r="D57" s="341"/>
      <c r="E57" s="338"/>
      <c r="F57" s="327"/>
      <c r="G57" s="106">
        <v>6</v>
      </c>
      <c r="H57" s="106"/>
      <c r="I57" s="321"/>
      <c r="J57" s="426"/>
      <c r="K57" s="414"/>
      <c r="L57" s="308"/>
      <c r="M57" s="499"/>
      <c r="N57" s="743"/>
    </row>
    <row r="58" spans="2:14" ht="16.5" hidden="1" customHeight="1" x14ac:dyDescent="0.3">
      <c r="B58" s="312"/>
      <c r="C58" s="611"/>
      <c r="D58" s="341"/>
      <c r="E58" s="338"/>
      <c r="F58" s="327"/>
      <c r="G58" s="106">
        <v>7</v>
      </c>
      <c r="H58" s="106"/>
      <c r="I58" s="321"/>
      <c r="J58" s="426"/>
      <c r="K58" s="414"/>
      <c r="L58" s="308"/>
      <c r="M58" s="499"/>
      <c r="N58" s="743"/>
    </row>
    <row r="59" spans="2:14" ht="17.25" hidden="1" customHeight="1" thickBot="1" x14ac:dyDescent="0.35">
      <c r="B59" s="313"/>
      <c r="C59" s="612"/>
      <c r="D59" s="342"/>
      <c r="E59" s="339"/>
      <c r="F59" s="328"/>
      <c r="G59" s="107">
        <v>8</v>
      </c>
      <c r="H59" s="107"/>
      <c r="I59" s="322"/>
      <c r="J59" s="427"/>
      <c r="K59" s="415"/>
      <c r="L59" s="308"/>
      <c r="M59" s="499"/>
      <c r="N59" s="743"/>
    </row>
    <row r="60" spans="2:14" ht="22.5" customHeight="1" x14ac:dyDescent="0.3">
      <c r="B60" s="717"/>
      <c r="C60" s="717" t="s">
        <v>258</v>
      </c>
      <c r="D60" s="724" t="s">
        <v>8</v>
      </c>
      <c r="E60" s="739" t="s">
        <v>112</v>
      </c>
      <c r="F60" s="738" t="s">
        <v>159</v>
      </c>
      <c r="G60" s="734" t="s">
        <v>114</v>
      </c>
      <c r="H60" s="734"/>
      <c r="I60" s="734"/>
      <c r="J60" s="738" t="s">
        <v>160</v>
      </c>
      <c r="K60" s="719" t="s">
        <v>126</v>
      </c>
      <c r="L60" s="577"/>
      <c r="M60" s="577"/>
      <c r="N60" s="744"/>
    </row>
    <row r="61" spans="2:14" ht="22.5" customHeight="1" x14ac:dyDescent="0.3">
      <c r="B61" s="717"/>
      <c r="C61" s="717"/>
      <c r="D61" s="724"/>
      <c r="E61" s="740"/>
      <c r="F61" s="738"/>
      <c r="G61" s="734" t="s">
        <v>13</v>
      </c>
      <c r="H61" s="733" t="s">
        <v>15</v>
      </c>
      <c r="I61" s="733" t="s">
        <v>15</v>
      </c>
      <c r="J61" s="738"/>
      <c r="K61" s="719"/>
      <c r="L61" s="577"/>
      <c r="M61" s="577"/>
      <c r="N61" s="744"/>
    </row>
    <row r="62" spans="2:14" ht="77.25" customHeight="1" thickBot="1" x14ac:dyDescent="0.35">
      <c r="B62" s="717"/>
      <c r="C62" s="717"/>
      <c r="D62" s="724"/>
      <c r="E62" s="741"/>
      <c r="F62" s="738"/>
      <c r="G62" s="734"/>
      <c r="H62" s="734"/>
      <c r="I62" s="734"/>
      <c r="J62" s="738"/>
      <c r="K62" s="720"/>
      <c r="L62" s="577"/>
      <c r="M62" s="577"/>
      <c r="N62" s="744"/>
    </row>
    <row r="63" spans="2:14" ht="46.5" customHeight="1" x14ac:dyDescent="0.3">
      <c r="B63" s="311" t="str">
        <f>+LEFT(C63,5)</f>
        <v xml:space="preserve">17.1 </v>
      </c>
      <c r="C63" s="635" t="s">
        <v>259</v>
      </c>
      <c r="D63" s="340" t="s">
        <v>187</v>
      </c>
      <c r="E63" s="337" t="s">
        <v>551</v>
      </c>
      <c r="F63" s="326">
        <v>3</v>
      </c>
      <c r="G63" s="108">
        <v>1</v>
      </c>
      <c r="H63" s="161" t="s">
        <v>553</v>
      </c>
      <c r="I63" s="658" t="s">
        <v>737</v>
      </c>
      <c r="J63" s="425">
        <v>3</v>
      </c>
      <c r="K63" s="413" t="str">
        <f t="shared" ref="K63:K119" si="6">+IF(OR(ISBLANK(F63),ISBLANK(J63)),"",IF(OR(AND(F63=1,J63=1),AND(F63=1,J63=2),AND(F63=1,J63=3)),"Deficiencia de control mayor (diseño y ejecución)",IF(OR(AND(F63=2,J63=2),AND(F63=3,J63=1),AND(F63=3,J63=2),AND(F63=2,J63=1)),"Deficiencia de control (diseño o ejecución)",IF(AND(F63=2,J63=3),"Oportunidad de mejora","Mantenimiento del control"))))</f>
        <v>Mantenimiento del control</v>
      </c>
      <c r="L63" s="308">
        <f t="shared" ref="L63" si="7">+IF(K63="",312,IF(K63="Deficiencia de control mayor (diseño y ejecución)",320,IF(K63="Deficiencia de control (diseño o ejecución)",340,IF(K63="Oportunidad de mejora",360,380))))</f>
        <v>380</v>
      </c>
      <c r="M63" s="499">
        <v>6.3258000000000001</v>
      </c>
      <c r="N63" s="743">
        <f>+L63+M63</f>
        <v>386.32580000000002</v>
      </c>
    </row>
    <row r="64" spans="2:14" ht="75.75" customHeight="1" thickBot="1" x14ac:dyDescent="0.35">
      <c r="B64" s="312"/>
      <c r="C64" s="611"/>
      <c r="D64" s="341"/>
      <c r="E64" s="338"/>
      <c r="F64" s="327"/>
      <c r="G64" s="106">
        <v>2</v>
      </c>
      <c r="H64" s="133" t="s">
        <v>552</v>
      </c>
      <c r="I64" s="764"/>
      <c r="J64" s="426"/>
      <c r="K64" s="414"/>
      <c r="L64" s="308"/>
      <c r="M64" s="499"/>
      <c r="N64" s="743"/>
    </row>
    <row r="65" spans="2:14" ht="3.75" hidden="1" customHeight="1" thickBot="1" x14ac:dyDescent="0.35">
      <c r="B65" s="312"/>
      <c r="C65" s="611"/>
      <c r="D65" s="341"/>
      <c r="E65" s="338"/>
      <c r="F65" s="327"/>
      <c r="G65" s="106">
        <v>3</v>
      </c>
      <c r="H65" s="106"/>
      <c r="I65" s="764"/>
      <c r="J65" s="426"/>
      <c r="K65" s="414"/>
      <c r="L65" s="308"/>
      <c r="M65" s="499"/>
      <c r="N65" s="743"/>
    </row>
    <row r="66" spans="2:14" ht="17.25" hidden="1" customHeight="1" thickBot="1" x14ac:dyDescent="0.35">
      <c r="B66" s="312"/>
      <c r="C66" s="611"/>
      <c r="D66" s="341"/>
      <c r="E66" s="338"/>
      <c r="F66" s="327"/>
      <c r="G66" s="106">
        <v>4</v>
      </c>
      <c r="H66" s="106"/>
      <c r="I66" s="764"/>
      <c r="J66" s="426"/>
      <c r="K66" s="414"/>
      <c r="L66" s="308"/>
      <c r="M66" s="499"/>
      <c r="N66" s="743"/>
    </row>
    <row r="67" spans="2:14" ht="17.25" hidden="1" customHeight="1" thickBot="1" x14ac:dyDescent="0.35">
      <c r="B67" s="312"/>
      <c r="C67" s="611"/>
      <c r="D67" s="341"/>
      <c r="E67" s="338"/>
      <c r="F67" s="327"/>
      <c r="G67" s="106">
        <v>5</v>
      </c>
      <c r="H67" s="106"/>
      <c r="I67" s="764"/>
      <c r="J67" s="426"/>
      <c r="K67" s="414"/>
      <c r="L67" s="308"/>
      <c r="M67" s="499"/>
      <c r="N67" s="743"/>
    </row>
    <row r="68" spans="2:14" ht="17.25" hidden="1" customHeight="1" thickBot="1" x14ac:dyDescent="0.35">
      <c r="B68" s="312"/>
      <c r="C68" s="611"/>
      <c r="D68" s="341"/>
      <c r="E68" s="338"/>
      <c r="F68" s="327"/>
      <c r="G68" s="106">
        <v>6</v>
      </c>
      <c r="H68" s="106"/>
      <c r="I68" s="764"/>
      <c r="J68" s="426"/>
      <c r="K68" s="414"/>
      <c r="L68" s="308"/>
      <c r="M68" s="499"/>
      <c r="N68" s="743"/>
    </row>
    <row r="69" spans="2:14" ht="17.25" hidden="1" customHeight="1" thickBot="1" x14ac:dyDescent="0.35">
      <c r="B69" s="312"/>
      <c r="C69" s="611"/>
      <c r="D69" s="341"/>
      <c r="E69" s="338"/>
      <c r="F69" s="327"/>
      <c r="G69" s="106">
        <v>7</v>
      </c>
      <c r="H69" s="106"/>
      <c r="I69" s="764"/>
      <c r="J69" s="426"/>
      <c r="K69" s="414"/>
      <c r="L69" s="308"/>
      <c r="M69" s="499"/>
      <c r="N69" s="743"/>
    </row>
    <row r="70" spans="2:14" ht="17.25" hidden="1" customHeight="1" thickBot="1" x14ac:dyDescent="0.35">
      <c r="B70" s="313"/>
      <c r="C70" s="612"/>
      <c r="D70" s="342"/>
      <c r="E70" s="339"/>
      <c r="F70" s="328"/>
      <c r="G70" s="107">
        <v>8</v>
      </c>
      <c r="H70" s="107"/>
      <c r="I70" s="765"/>
      <c r="J70" s="427"/>
      <c r="K70" s="415"/>
      <c r="L70" s="308"/>
      <c r="M70" s="499"/>
      <c r="N70" s="743"/>
    </row>
    <row r="71" spans="2:14" ht="120.75" customHeight="1" thickBot="1" x14ac:dyDescent="0.35">
      <c r="B71" s="311" t="str">
        <f>+LEFT(C71,5)</f>
        <v xml:space="preserve">17.2 </v>
      </c>
      <c r="C71" s="735" t="s">
        <v>260</v>
      </c>
      <c r="D71" s="340" t="s">
        <v>187</v>
      </c>
      <c r="E71" s="337" t="s">
        <v>656</v>
      </c>
      <c r="F71" s="326">
        <v>3</v>
      </c>
      <c r="G71" s="108">
        <v>1</v>
      </c>
      <c r="H71" s="161" t="s">
        <v>550</v>
      </c>
      <c r="I71" s="320" t="s">
        <v>738</v>
      </c>
      <c r="J71" s="425">
        <v>3</v>
      </c>
      <c r="K71" s="413" t="str">
        <f t="shared" si="6"/>
        <v>Mantenimiento del control</v>
      </c>
      <c r="L71" s="308">
        <f t="shared" ref="L71" si="8">+IF(K71="",312,IF(K71="Deficiencia de control mayor (diseño y ejecución)",320,IF(K71="Deficiencia de control (diseño o ejecución)",340,IF(K71="Oportunidad de mejora",360,380))))</f>
        <v>380</v>
      </c>
      <c r="M71" s="499">
        <v>6.4569000000000001</v>
      </c>
      <c r="N71" s="743">
        <f>+L71+M71</f>
        <v>386.45690000000002</v>
      </c>
    </row>
    <row r="72" spans="2:14" ht="29.25" hidden="1" customHeight="1" thickBot="1" x14ac:dyDescent="0.35">
      <c r="B72" s="312"/>
      <c r="C72" s="736"/>
      <c r="D72" s="341"/>
      <c r="E72" s="338"/>
      <c r="F72" s="327"/>
      <c r="G72" s="106">
        <v>2</v>
      </c>
      <c r="H72" s="106"/>
      <c r="I72" s="321"/>
      <c r="J72" s="426"/>
      <c r="K72" s="414"/>
      <c r="L72" s="308"/>
      <c r="M72" s="499"/>
      <c r="N72" s="743"/>
    </row>
    <row r="73" spans="2:14" ht="34.5" hidden="1" customHeight="1" thickBot="1" x14ac:dyDescent="0.35">
      <c r="B73" s="312"/>
      <c r="C73" s="736"/>
      <c r="D73" s="341"/>
      <c r="E73" s="338"/>
      <c r="F73" s="327"/>
      <c r="G73" s="106">
        <v>3</v>
      </c>
      <c r="H73" s="106"/>
      <c r="I73" s="321"/>
      <c r="J73" s="426"/>
      <c r="K73" s="414"/>
      <c r="L73" s="308"/>
      <c r="M73" s="499"/>
      <c r="N73" s="743"/>
    </row>
    <row r="74" spans="2:14" ht="34.5" hidden="1" customHeight="1" thickBot="1" x14ac:dyDescent="0.35">
      <c r="B74" s="312"/>
      <c r="C74" s="736"/>
      <c r="D74" s="341"/>
      <c r="E74" s="338"/>
      <c r="F74" s="327"/>
      <c r="G74" s="106">
        <v>4</v>
      </c>
      <c r="H74" s="106"/>
      <c r="I74" s="321"/>
      <c r="J74" s="426"/>
      <c r="K74" s="414"/>
      <c r="L74" s="308"/>
      <c r="M74" s="499"/>
      <c r="N74" s="743"/>
    </row>
    <row r="75" spans="2:14" ht="34.5" hidden="1" customHeight="1" thickBot="1" x14ac:dyDescent="0.35">
      <c r="B75" s="312"/>
      <c r="C75" s="736"/>
      <c r="D75" s="341"/>
      <c r="E75" s="338"/>
      <c r="F75" s="327"/>
      <c r="G75" s="106">
        <v>5</v>
      </c>
      <c r="H75" s="106"/>
      <c r="I75" s="321"/>
      <c r="J75" s="426"/>
      <c r="K75" s="414"/>
      <c r="L75" s="308"/>
      <c r="M75" s="499"/>
      <c r="N75" s="743"/>
    </row>
    <row r="76" spans="2:14" ht="34.5" hidden="1" customHeight="1" thickBot="1" x14ac:dyDescent="0.35">
      <c r="B76" s="312"/>
      <c r="C76" s="736"/>
      <c r="D76" s="341"/>
      <c r="E76" s="338"/>
      <c r="F76" s="327"/>
      <c r="G76" s="106">
        <v>6</v>
      </c>
      <c r="H76" s="106"/>
      <c r="I76" s="321"/>
      <c r="J76" s="426"/>
      <c r="K76" s="414"/>
      <c r="L76" s="308"/>
      <c r="M76" s="499"/>
      <c r="N76" s="743"/>
    </row>
    <row r="77" spans="2:14" ht="34.5" hidden="1" customHeight="1" thickBot="1" x14ac:dyDescent="0.35">
      <c r="B77" s="312"/>
      <c r="C77" s="736"/>
      <c r="D77" s="341"/>
      <c r="E77" s="338"/>
      <c r="F77" s="327"/>
      <c r="G77" s="106">
        <v>7</v>
      </c>
      <c r="H77" s="106"/>
      <c r="I77" s="321"/>
      <c r="J77" s="426"/>
      <c r="K77" s="414"/>
      <c r="L77" s="308"/>
      <c r="M77" s="499"/>
      <c r="N77" s="743"/>
    </row>
    <row r="78" spans="2:14" ht="120" hidden="1" customHeight="1" thickBot="1" x14ac:dyDescent="0.35">
      <c r="B78" s="313"/>
      <c r="C78" s="737"/>
      <c r="D78" s="342"/>
      <c r="E78" s="339"/>
      <c r="F78" s="328"/>
      <c r="G78" s="107">
        <v>8</v>
      </c>
      <c r="H78" s="107"/>
      <c r="I78" s="322"/>
      <c r="J78" s="427"/>
      <c r="K78" s="415"/>
      <c r="L78" s="308"/>
      <c r="M78" s="499"/>
      <c r="N78" s="743"/>
    </row>
    <row r="79" spans="2:14" ht="101.25" customHeight="1" thickBot="1" x14ac:dyDescent="0.35">
      <c r="B79" s="311" t="str">
        <f>+LEFT(C79,5)</f>
        <v xml:space="preserve">17.3 </v>
      </c>
      <c r="C79" s="635" t="s">
        <v>261</v>
      </c>
      <c r="D79" s="340" t="s">
        <v>187</v>
      </c>
      <c r="E79" s="337" t="s">
        <v>554</v>
      </c>
      <c r="F79" s="326">
        <v>3</v>
      </c>
      <c r="G79" s="108">
        <v>1</v>
      </c>
      <c r="H79" s="161" t="s">
        <v>739</v>
      </c>
      <c r="I79" s="320" t="s">
        <v>657</v>
      </c>
      <c r="J79" s="425">
        <v>3</v>
      </c>
      <c r="K79" s="413" t="str">
        <f t="shared" si="6"/>
        <v>Mantenimiento del control</v>
      </c>
      <c r="L79" s="308">
        <f t="shared" ref="L79" si="9">+IF(K79="",312,IF(K79="Deficiencia de control mayor (diseño y ejecución)",320,IF(K79="Deficiencia de control (diseño o ejecución)",340,IF(K79="Oportunidad de mejora",360,380))))</f>
        <v>380</v>
      </c>
      <c r="M79" s="499">
        <v>6.5632000000000001</v>
      </c>
      <c r="N79" s="743">
        <f>+L79+M79</f>
        <v>386.56319999999999</v>
      </c>
    </row>
    <row r="80" spans="2:14" ht="21" hidden="1" customHeight="1" thickBot="1" x14ac:dyDescent="0.35">
      <c r="B80" s="312"/>
      <c r="C80" s="611"/>
      <c r="D80" s="341"/>
      <c r="E80" s="338"/>
      <c r="F80" s="327"/>
      <c r="G80" s="106">
        <v>2</v>
      </c>
      <c r="H80" s="106"/>
      <c r="I80" s="321"/>
      <c r="J80" s="426"/>
      <c r="K80" s="414"/>
      <c r="L80" s="308"/>
      <c r="M80" s="499"/>
      <c r="N80" s="743"/>
    </row>
    <row r="81" spans="2:14" ht="22.5" hidden="1" customHeight="1" thickBot="1" x14ac:dyDescent="0.35">
      <c r="B81" s="312"/>
      <c r="C81" s="611"/>
      <c r="D81" s="341"/>
      <c r="E81" s="338"/>
      <c r="F81" s="327"/>
      <c r="G81" s="106">
        <v>3</v>
      </c>
      <c r="H81" s="106"/>
      <c r="I81" s="321"/>
      <c r="J81" s="426"/>
      <c r="K81" s="414"/>
      <c r="L81" s="308"/>
      <c r="M81" s="499"/>
      <c r="N81" s="743"/>
    </row>
    <row r="82" spans="2:14" ht="22.5" hidden="1" customHeight="1" thickBot="1" x14ac:dyDescent="0.35">
      <c r="B82" s="312"/>
      <c r="C82" s="611"/>
      <c r="D82" s="341"/>
      <c r="E82" s="338"/>
      <c r="F82" s="327"/>
      <c r="G82" s="106">
        <v>4</v>
      </c>
      <c r="H82" s="106"/>
      <c r="I82" s="321"/>
      <c r="J82" s="426"/>
      <c r="K82" s="414"/>
      <c r="L82" s="308"/>
      <c r="M82" s="499"/>
      <c r="N82" s="743"/>
    </row>
    <row r="83" spans="2:14" ht="22.5" hidden="1" customHeight="1" thickBot="1" x14ac:dyDescent="0.35">
      <c r="B83" s="312"/>
      <c r="C83" s="611"/>
      <c r="D83" s="341"/>
      <c r="E83" s="338"/>
      <c r="F83" s="327"/>
      <c r="G83" s="106">
        <v>5</v>
      </c>
      <c r="H83" s="106"/>
      <c r="I83" s="321"/>
      <c r="J83" s="426"/>
      <c r="K83" s="414"/>
      <c r="L83" s="308"/>
      <c r="M83" s="499"/>
      <c r="N83" s="743"/>
    </row>
    <row r="84" spans="2:14" ht="22.5" hidden="1" customHeight="1" thickBot="1" x14ac:dyDescent="0.35">
      <c r="B84" s="312"/>
      <c r="C84" s="611"/>
      <c r="D84" s="341"/>
      <c r="E84" s="338"/>
      <c r="F84" s="327"/>
      <c r="G84" s="106">
        <v>6</v>
      </c>
      <c r="H84" s="106"/>
      <c r="I84" s="321"/>
      <c r="J84" s="426"/>
      <c r="K84" s="414"/>
      <c r="L84" s="308"/>
      <c r="M84" s="499"/>
      <c r="N84" s="743"/>
    </row>
    <row r="85" spans="2:14" ht="18.75" hidden="1" customHeight="1" thickBot="1" x14ac:dyDescent="0.35">
      <c r="B85" s="312"/>
      <c r="C85" s="611"/>
      <c r="D85" s="341"/>
      <c r="E85" s="338"/>
      <c r="F85" s="327"/>
      <c r="G85" s="106">
        <v>7</v>
      </c>
      <c r="H85" s="106"/>
      <c r="I85" s="321"/>
      <c r="J85" s="426"/>
      <c r="K85" s="414"/>
      <c r="L85" s="308"/>
      <c r="M85" s="499"/>
      <c r="N85" s="743"/>
    </row>
    <row r="86" spans="2:14" ht="22.5" hidden="1" customHeight="1" thickBot="1" x14ac:dyDescent="0.35">
      <c r="B86" s="313"/>
      <c r="C86" s="612"/>
      <c r="D86" s="342"/>
      <c r="E86" s="339"/>
      <c r="F86" s="328"/>
      <c r="G86" s="107">
        <v>8</v>
      </c>
      <c r="H86" s="107"/>
      <c r="I86" s="322"/>
      <c r="J86" s="427"/>
      <c r="K86" s="415"/>
      <c r="L86" s="308"/>
      <c r="M86" s="499"/>
      <c r="N86" s="743"/>
    </row>
    <row r="87" spans="2:14" ht="86.25" customHeight="1" thickBot="1" x14ac:dyDescent="0.35">
      <c r="B87" s="311" t="str">
        <f>+LEFT(C87,5)</f>
        <v xml:space="preserve">17.4 </v>
      </c>
      <c r="C87" s="635" t="s">
        <v>262</v>
      </c>
      <c r="D87" s="340" t="s">
        <v>187</v>
      </c>
      <c r="E87" s="337" t="s">
        <v>658</v>
      </c>
      <c r="F87" s="326">
        <v>3</v>
      </c>
      <c r="G87" s="108">
        <v>1</v>
      </c>
      <c r="H87" s="161" t="s">
        <v>555</v>
      </c>
      <c r="I87" s="320" t="s">
        <v>659</v>
      </c>
      <c r="J87" s="425">
        <v>3</v>
      </c>
      <c r="K87" s="413" t="str">
        <f t="shared" si="6"/>
        <v>Mantenimiento del control</v>
      </c>
      <c r="L87" s="308">
        <f t="shared" ref="L87" si="10">+IF(K87="",312,IF(K87="Deficiencia de control mayor (diseño y ejecución)",320,IF(K87="Deficiencia de control (diseño o ejecución)",340,IF(K87="Oportunidad de mejora",360,380))))</f>
        <v>380</v>
      </c>
      <c r="M87" s="499">
        <v>6.7854000000000001</v>
      </c>
      <c r="N87" s="743">
        <f>+L87+M87</f>
        <v>386.78539999999998</v>
      </c>
    </row>
    <row r="88" spans="2:14" ht="22.5" hidden="1" customHeight="1" thickBot="1" x14ac:dyDescent="0.35">
      <c r="B88" s="312"/>
      <c r="C88" s="611"/>
      <c r="D88" s="341"/>
      <c r="E88" s="338"/>
      <c r="F88" s="327"/>
      <c r="G88" s="106">
        <v>2</v>
      </c>
      <c r="H88" s="106"/>
      <c r="I88" s="321"/>
      <c r="J88" s="426"/>
      <c r="K88" s="414"/>
      <c r="L88" s="308"/>
      <c r="M88" s="499"/>
      <c r="N88" s="743"/>
    </row>
    <row r="89" spans="2:14" ht="22.5" hidden="1" customHeight="1" thickBot="1" x14ac:dyDescent="0.35">
      <c r="B89" s="312"/>
      <c r="C89" s="611"/>
      <c r="D89" s="341"/>
      <c r="E89" s="338"/>
      <c r="F89" s="327"/>
      <c r="G89" s="106">
        <v>3</v>
      </c>
      <c r="H89" s="106"/>
      <c r="I89" s="321"/>
      <c r="J89" s="426"/>
      <c r="K89" s="414"/>
      <c r="L89" s="308"/>
      <c r="M89" s="499"/>
      <c r="N89" s="743"/>
    </row>
    <row r="90" spans="2:14" ht="22.5" hidden="1" customHeight="1" thickBot="1" x14ac:dyDescent="0.35">
      <c r="B90" s="312"/>
      <c r="C90" s="611"/>
      <c r="D90" s="341"/>
      <c r="E90" s="338"/>
      <c r="F90" s="327"/>
      <c r="G90" s="106">
        <v>4</v>
      </c>
      <c r="H90" s="106"/>
      <c r="I90" s="321"/>
      <c r="J90" s="426"/>
      <c r="K90" s="414"/>
      <c r="L90" s="308"/>
      <c r="M90" s="499"/>
      <c r="N90" s="743"/>
    </row>
    <row r="91" spans="2:14" ht="22.5" hidden="1" customHeight="1" thickBot="1" x14ac:dyDescent="0.35">
      <c r="B91" s="312"/>
      <c r="C91" s="611"/>
      <c r="D91" s="341"/>
      <c r="E91" s="338"/>
      <c r="F91" s="327"/>
      <c r="G91" s="106">
        <v>5</v>
      </c>
      <c r="H91" s="106"/>
      <c r="I91" s="321"/>
      <c r="J91" s="426"/>
      <c r="K91" s="414"/>
      <c r="L91" s="308"/>
      <c r="M91" s="499"/>
      <c r="N91" s="743"/>
    </row>
    <row r="92" spans="2:14" ht="22.5" hidden="1" customHeight="1" thickBot="1" x14ac:dyDescent="0.35">
      <c r="B92" s="312"/>
      <c r="C92" s="611"/>
      <c r="D92" s="341"/>
      <c r="E92" s="338"/>
      <c r="F92" s="327"/>
      <c r="G92" s="106">
        <v>6</v>
      </c>
      <c r="H92" s="106"/>
      <c r="I92" s="321"/>
      <c r="J92" s="426"/>
      <c r="K92" s="414"/>
      <c r="L92" s="308"/>
      <c r="M92" s="499"/>
      <c r="N92" s="743"/>
    </row>
    <row r="93" spans="2:14" ht="22.5" hidden="1" customHeight="1" thickBot="1" x14ac:dyDescent="0.35">
      <c r="B93" s="312"/>
      <c r="C93" s="611"/>
      <c r="D93" s="341"/>
      <c r="E93" s="338"/>
      <c r="F93" s="327"/>
      <c r="G93" s="106">
        <v>7</v>
      </c>
      <c r="H93" s="106"/>
      <c r="I93" s="321"/>
      <c r="J93" s="426"/>
      <c r="K93" s="414"/>
      <c r="L93" s="308"/>
      <c r="M93" s="499"/>
      <c r="N93" s="743"/>
    </row>
    <row r="94" spans="2:14" ht="22.5" hidden="1" customHeight="1" thickBot="1" x14ac:dyDescent="0.35">
      <c r="B94" s="313"/>
      <c r="C94" s="612"/>
      <c r="D94" s="342"/>
      <c r="E94" s="339"/>
      <c r="F94" s="328"/>
      <c r="G94" s="107">
        <v>8</v>
      </c>
      <c r="H94" s="107"/>
      <c r="I94" s="322"/>
      <c r="J94" s="427"/>
      <c r="K94" s="415"/>
      <c r="L94" s="308"/>
      <c r="M94" s="499"/>
      <c r="N94" s="743"/>
    </row>
    <row r="95" spans="2:14" ht="90" customHeight="1" thickBot="1" x14ac:dyDescent="0.35">
      <c r="B95" s="311" t="str">
        <f>+LEFT(C95,5)</f>
        <v xml:space="preserve">17.5 </v>
      </c>
      <c r="C95" s="635" t="s">
        <v>263</v>
      </c>
      <c r="D95" s="340" t="s">
        <v>187</v>
      </c>
      <c r="E95" s="337" t="s">
        <v>660</v>
      </c>
      <c r="F95" s="326">
        <v>3</v>
      </c>
      <c r="G95" s="108">
        <v>1</v>
      </c>
      <c r="H95" s="161" t="s">
        <v>661</v>
      </c>
      <c r="I95" s="320" t="s">
        <v>662</v>
      </c>
      <c r="J95" s="425">
        <v>3</v>
      </c>
      <c r="K95" s="413" t="str">
        <f t="shared" si="6"/>
        <v>Mantenimiento del control</v>
      </c>
      <c r="L95" s="308">
        <f t="shared" ref="L95" si="11">+IF(K95="",312,IF(K95="Deficiencia de control mayor (diseño y ejecución)",320,IF(K95="Deficiencia de control (diseño o ejecución)",340,IF(K95="Oportunidad de mejora",360,380))))</f>
        <v>380</v>
      </c>
      <c r="M95" s="499">
        <v>6.8745000000000003</v>
      </c>
      <c r="N95" s="743">
        <f>+L95+M95</f>
        <v>386.87450000000001</v>
      </c>
    </row>
    <row r="96" spans="2:14" ht="22.5" hidden="1" customHeight="1" thickBot="1" x14ac:dyDescent="0.35">
      <c r="B96" s="312"/>
      <c r="C96" s="611"/>
      <c r="D96" s="341"/>
      <c r="E96" s="338"/>
      <c r="F96" s="327"/>
      <c r="G96" s="106">
        <v>2</v>
      </c>
      <c r="H96" s="106"/>
      <c r="I96" s="321"/>
      <c r="J96" s="426"/>
      <c r="K96" s="414"/>
      <c r="L96" s="308"/>
      <c r="M96" s="499"/>
      <c r="N96" s="743"/>
    </row>
    <row r="97" spans="2:14" ht="22.5" hidden="1" customHeight="1" thickBot="1" x14ac:dyDescent="0.35">
      <c r="B97" s="312"/>
      <c r="C97" s="611"/>
      <c r="D97" s="341"/>
      <c r="E97" s="338"/>
      <c r="F97" s="327"/>
      <c r="G97" s="106">
        <v>3</v>
      </c>
      <c r="H97" s="106"/>
      <c r="I97" s="321"/>
      <c r="J97" s="426"/>
      <c r="K97" s="414"/>
      <c r="L97" s="308"/>
      <c r="M97" s="499"/>
      <c r="N97" s="743"/>
    </row>
    <row r="98" spans="2:14" ht="22.5" hidden="1" customHeight="1" thickBot="1" x14ac:dyDescent="0.35">
      <c r="B98" s="312"/>
      <c r="C98" s="611"/>
      <c r="D98" s="341"/>
      <c r="E98" s="338"/>
      <c r="F98" s="327"/>
      <c r="G98" s="106">
        <v>4</v>
      </c>
      <c r="H98" s="106"/>
      <c r="I98" s="321"/>
      <c r="J98" s="426"/>
      <c r="K98" s="414"/>
      <c r="L98" s="308"/>
      <c r="M98" s="499"/>
      <c r="N98" s="743"/>
    </row>
    <row r="99" spans="2:14" ht="22.5" hidden="1" customHeight="1" thickBot="1" x14ac:dyDescent="0.35">
      <c r="B99" s="312"/>
      <c r="C99" s="611"/>
      <c r="D99" s="341"/>
      <c r="E99" s="338"/>
      <c r="F99" s="327"/>
      <c r="G99" s="106">
        <v>5</v>
      </c>
      <c r="H99" s="106"/>
      <c r="I99" s="321"/>
      <c r="J99" s="426"/>
      <c r="K99" s="414"/>
      <c r="L99" s="308"/>
      <c r="M99" s="499"/>
      <c r="N99" s="743"/>
    </row>
    <row r="100" spans="2:14" ht="22.5" hidden="1" customHeight="1" thickBot="1" x14ac:dyDescent="0.35">
      <c r="B100" s="312"/>
      <c r="C100" s="611"/>
      <c r="D100" s="341"/>
      <c r="E100" s="338"/>
      <c r="F100" s="327"/>
      <c r="G100" s="106">
        <v>6</v>
      </c>
      <c r="H100" s="106"/>
      <c r="I100" s="321"/>
      <c r="J100" s="426"/>
      <c r="K100" s="414"/>
      <c r="L100" s="308"/>
      <c r="M100" s="499"/>
      <c r="N100" s="743"/>
    </row>
    <row r="101" spans="2:14" ht="22.5" hidden="1" customHeight="1" thickBot="1" x14ac:dyDescent="0.35">
      <c r="B101" s="312"/>
      <c r="C101" s="611"/>
      <c r="D101" s="341"/>
      <c r="E101" s="338"/>
      <c r="F101" s="327"/>
      <c r="G101" s="106">
        <v>7</v>
      </c>
      <c r="H101" s="106"/>
      <c r="I101" s="321"/>
      <c r="J101" s="426"/>
      <c r="K101" s="414"/>
      <c r="L101" s="308"/>
      <c r="M101" s="499"/>
      <c r="N101" s="743"/>
    </row>
    <row r="102" spans="2:14" ht="22.5" hidden="1" customHeight="1" thickBot="1" x14ac:dyDescent="0.35">
      <c r="B102" s="313"/>
      <c r="C102" s="612"/>
      <c r="D102" s="342"/>
      <c r="E102" s="339"/>
      <c r="F102" s="328"/>
      <c r="G102" s="107">
        <v>8</v>
      </c>
      <c r="H102" s="107"/>
      <c r="I102" s="322"/>
      <c r="J102" s="427"/>
      <c r="K102" s="415"/>
      <c r="L102" s="308"/>
      <c r="M102" s="499"/>
      <c r="N102" s="743"/>
    </row>
    <row r="103" spans="2:14" ht="16.5" customHeight="1" x14ac:dyDescent="0.3">
      <c r="B103" s="311" t="str">
        <f>+LEFT(C103,5)</f>
        <v xml:space="preserve">17.6 </v>
      </c>
      <c r="C103" s="635" t="s">
        <v>264</v>
      </c>
      <c r="D103" s="340" t="s">
        <v>265</v>
      </c>
      <c r="E103" s="337" t="s">
        <v>663</v>
      </c>
      <c r="F103" s="326">
        <v>3</v>
      </c>
      <c r="G103" s="108">
        <v>1</v>
      </c>
      <c r="H103" s="145"/>
      <c r="I103" s="320" t="s">
        <v>743</v>
      </c>
      <c r="J103" s="425">
        <v>3</v>
      </c>
      <c r="K103" s="413" t="str">
        <f t="shared" si="6"/>
        <v>Mantenimiento del control</v>
      </c>
      <c r="L103" s="308">
        <f t="shared" ref="L103" si="12">+IF(K103="",312,IF(K103="Deficiencia de control mayor (diseño y ejecución)",320,IF(K103="Deficiencia de control (diseño o ejecución)",340,IF(K103="Oportunidad de mejora",360,380))))</f>
        <v>380</v>
      </c>
      <c r="M103" s="499">
        <v>6.9874000000000001</v>
      </c>
      <c r="N103" s="743">
        <f>+L103+M103</f>
        <v>386.98739999999998</v>
      </c>
    </row>
    <row r="104" spans="2:14" ht="135.75" customHeight="1" thickBot="1" x14ac:dyDescent="0.35">
      <c r="B104" s="312"/>
      <c r="C104" s="611"/>
      <c r="D104" s="341"/>
      <c r="E104" s="338"/>
      <c r="F104" s="327"/>
      <c r="G104" s="106">
        <v>2</v>
      </c>
      <c r="H104" s="133" t="s">
        <v>556</v>
      </c>
      <c r="I104" s="330"/>
      <c r="J104" s="426"/>
      <c r="K104" s="414"/>
      <c r="L104" s="308"/>
      <c r="M104" s="499"/>
      <c r="N104" s="743"/>
    </row>
    <row r="105" spans="2:14" ht="22.5" hidden="1" customHeight="1" thickBot="1" x14ac:dyDescent="0.35">
      <c r="B105" s="312"/>
      <c r="C105" s="611"/>
      <c r="D105" s="341"/>
      <c r="E105" s="338"/>
      <c r="F105" s="327"/>
      <c r="G105" s="106">
        <v>3</v>
      </c>
      <c r="H105" s="106"/>
      <c r="I105" s="330"/>
      <c r="J105" s="426"/>
      <c r="K105" s="414"/>
      <c r="L105" s="308"/>
      <c r="M105" s="499"/>
      <c r="N105" s="743"/>
    </row>
    <row r="106" spans="2:14" ht="118.5" hidden="1" customHeight="1" thickBot="1" x14ac:dyDescent="0.35">
      <c r="B106" s="312"/>
      <c r="C106" s="611"/>
      <c r="D106" s="341"/>
      <c r="E106" s="338"/>
      <c r="F106" s="327"/>
      <c r="G106" s="106">
        <v>4</v>
      </c>
      <c r="H106" s="106"/>
      <c r="I106" s="330"/>
      <c r="J106" s="426"/>
      <c r="K106" s="414"/>
      <c r="L106" s="308"/>
      <c r="M106" s="499"/>
      <c r="N106" s="743"/>
    </row>
    <row r="107" spans="2:14" ht="22.5" hidden="1" customHeight="1" thickBot="1" x14ac:dyDescent="0.35">
      <c r="B107" s="312"/>
      <c r="C107" s="611"/>
      <c r="D107" s="341"/>
      <c r="E107" s="338"/>
      <c r="F107" s="327"/>
      <c r="G107" s="106">
        <v>5</v>
      </c>
      <c r="H107" s="106"/>
      <c r="I107" s="330"/>
      <c r="J107" s="426"/>
      <c r="K107" s="414"/>
      <c r="L107" s="308"/>
      <c r="M107" s="499"/>
      <c r="N107" s="743"/>
    </row>
    <row r="108" spans="2:14" ht="22.5" hidden="1" customHeight="1" thickBot="1" x14ac:dyDescent="0.35">
      <c r="B108" s="312"/>
      <c r="C108" s="611"/>
      <c r="D108" s="341"/>
      <c r="E108" s="338"/>
      <c r="F108" s="327"/>
      <c r="G108" s="106">
        <v>6</v>
      </c>
      <c r="H108" s="106"/>
      <c r="I108" s="330"/>
      <c r="J108" s="426"/>
      <c r="K108" s="414"/>
      <c r="L108" s="308"/>
      <c r="M108" s="499"/>
      <c r="N108" s="743"/>
    </row>
    <row r="109" spans="2:14" ht="22.5" hidden="1" customHeight="1" thickBot="1" x14ac:dyDescent="0.35">
      <c r="B109" s="312"/>
      <c r="C109" s="611"/>
      <c r="D109" s="341"/>
      <c r="E109" s="338"/>
      <c r="F109" s="327"/>
      <c r="G109" s="106">
        <v>7</v>
      </c>
      <c r="H109" s="106"/>
      <c r="I109" s="330"/>
      <c r="J109" s="426"/>
      <c r="K109" s="414"/>
      <c r="L109" s="308"/>
      <c r="M109" s="499"/>
      <c r="N109" s="743"/>
    </row>
    <row r="110" spans="2:14" ht="22.5" hidden="1" customHeight="1" thickBot="1" x14ac:dyDescent="0.35">
      <c r="B110" s="313"/>
      <c r="C110" s="612"/>
      <c r="D110" s="342"/>
      <c r="E110" s="339"/>
      <c r="F110" s="328"/>
      <c r="G110" s="107">
        <v>8</v>
      </c>
      <c r="H110" s="107"/>
      <c r="I110" s="331"/>
      <c r="J110" s="427"/>
      <c r="K110" s="415"/>
      <c r="L110" s="308"/>
      <c r="M110" s="499"/>
      <c r="N110" s="743"/>
    </row>
    <row r="111" spans="2:14" ht="117" customHeight="1" thickBot="1" x14ac:dyDescent="0.35">
      <c r="B111" s="311" t="str">
        <f>+LEFT(C111,5)</f>
        <v xml:space="preserve">17.7 </v>
      </c>
      <c r="C111" s="587" t="s">
        <v>266</v>
      </c>
      <c r="D111" s="645" t="s">
        <v>267</v>
      </c>
      <c r="E111" s="329" t="s">
        <v>557</v>
      </c>
      <c r="F111" s="326">
        <v>3</v>
      </c>
      <c r="G111" s="108">
        <v>1</v>
      </c>
      <c r="H111" s="261" t="s">
        <v>740</v>
      </c>
      <c r="I111" s="766" t="s">
        <v>673</v>
      </c>
      <c r="J111" s="425">
        <v>3</v>
      </c>
      <c r="K111" s="716" t="str">
        <f t="shared" si="6"/>
        <v>Mantenimiento del control</v>
      </c>
      <c r="L111" s="308">
        <f t="shared" ref="L111" si="13">+IF(K111="",312,IF(K111="Deficiencia de control mayor (diseño y ejecución)",320,IF(K111="Deficiencia de control (diseño o ejecución)",340,IF(K111="Oportunidad de mejora",360,380))))</f>
        <v>380</v>
      </c>
      <c r="M111" s="499">
        <v>6.9874499999999999</v>
      </c>
      <c r="N111" s="743">
        <f>+L111+M111</f>
        <v>386.98745000000002</v>
      </c>
    </row>
    <row r="112" spans="2:14" ht="35.25" hidden="1" customHeight="1" thickBot="1" x14ac:dyDescent="0.35">
      <c r="B112" s="312"/>
      <c r="C112" s="588"/>
      <c r="D112" s="646"/>
      <c r="E112" s="330"/>
      <c r="F112" s="327"/>
      <c r="G112" s="106">
        <v>2</v>
      </c>
      <c r="H112" s="106"/>
      <c r="I112" s="109"/>
      <c r="J112" s="426"/>
      <c r="K112" s="476"/>
      <c r="L112" s="308"/>
      <c r="M112" s="499"/>
      <c r="N112" s="743"/>
    </row>
    <row r="113" spans="2:14" ht="22.5" hidden="1" customHeight="1" thickBot="1" x14ac:dyDescent="0.35">
      <c r="B113" s="312"/>
      <c r="C113" s="588"/>
      <c r="D113" s="646"/>
      <c r="E113" s="330"/>
      <c r="F113" s="327"/>
      <c r="G113" s="106">
        <v>3</v>
      </c>
      <c r="H113" s="106"/>
      <c r="I113" s="109"/>
      <c r="J113" s="426"/>
      <c r="K113" s="476"/>
      <c r="L113" s="308"/>
      <c r="M113" s="499"/>
      <c r="N113" s="743"/>
    </row>
    <row r="114" spans="2:14" ht="22.5" hidden="1" customHeight="1" thickBot="1" x14ac:dyDescent="0.35">
      <c r="B114" s="312"/>
      <c r="C114" s="588"/>
      <c r="D114" s="646"/>
      <c r="E114" s="330"/>
      <c r="F114" s="327"/>
      <c r="G114" s="106">
        <v>4</v>
      </c>
      <c r="H114" s="106"/>
      <c r="I114" s="109"/>
      <c r="J114" s="426"/>
      <c r="K114" s="476"/>
      <c r="L114" s="308"/>
      <c r="M114" s="499"/>
      <c r="N114" s="743"/>
    </row>
    <row r="115" spans="2:14" ht="22.5" hidden="1" customHeight="1" thickBot="1" x14ac:dyDescent="0.35">
      <c r="B115" s="312"/>
      <c r="C115" s="588"/>
      <c r="D115" s="646"/>
      <c r="E115" s="330"/>
      <c r="F115" s="327"/>
      <c r="G115" s="106">
        <v>5</v>
      </c>
      <c r="H115" s="106"/>
      <c r="I115" s="109"/>
      <c r="J115" s="426"/>
      <c r="K115" s="476"/>
      <c r="L115" s="308"/>
      <c r="M115" s="499"/>
      <c r="N115" s="743"/>
    </row>
    <row r="116" spans="2:14" ht="22.5" hidden="1" customHeight="1" thickBot="1" x14ac:dyDescent="0.35">
      <c r="B116" s="312"/>
      <c r="C116" s="588"/>
      <c r="D116" s="646"/>
      <c r="E116" s="330"/>
      <c r="F116" s="327"/>
      <c r="G116" s="106">
        <v>6</v>
      </c>
      <c r="H116" s="106"/>
      <c r="I116" s="109"/>
      <c r="J116" s="426"/>
      <c r="K116" s="476"/>
      <c r="L116" s="308"/>
      <c r="M116" s="499"/>
      <c r="N116" s="743"/>
    </row>
    <row r="117" spans="2:14" ht="22.5" hidden="1" customHeight="1" thickBot="1" x14ac:dyDescent="0.35">
      <c r="B117" s="312"/>
      <c r="C117" s="588"/>
      <c r="D117" s="646"/>
      <c r="E117" s="330"/>
      <c r="F117" s="327"/>
      <c r="G117" s="106">
        <v>7</v>
      </c>
      <c r="H117" s="106"/>
      <c r="I117" s="109"/>
      <c r="J117" s="426"/>
      <c r="K117" s="476"/>
      <c r="L117" s="308"/>
      <c r="M117" s="499"/>
      <c r="N117" s="743"/>
    </row>
    <row r="118" spans="2:14" ht="22.5" hidden="1" customHeight="1" thickBot="1" x14ac:dyDescent="0.35">
      <c r="B118" s="313"/>
      <c r="C118" s="589"/>
      <c r="D118" s="647"/>
      <c r="E118" s="331"/>
      <c r="F118" s="328"/>
      <c r="G118" s="107">
        <v>8</v>
      </c>
      <c r="H118" s="107"/>
      <c r="I118" s="109"/>
      <c r="J118" s="427"/>
      <c r="K118" s="477"/>
      <c r="L118" s="308"/>
      <c r="M118" s="499"/>
      <c r="N118" s="743"/>
    </row>
    <row r="119" spans="2:14" ht="111" customHeight="1" thickBot="1" x14ac:dyDescent="0.35">
      <c r="B119" s="311" t="str">
        <f>+LEFT(C119,5)</f>
        <v xml:space="preserve">17.8 </v>
      </c>
      <c r="C119" s="587" t="s">
        <v>268</v>
      </c>
      <c r="D119" s="419" t="s">
        <v>267</v>
      </c>
      <c r="E119" s="329" t="s">
        <v>558</v>
      </c>
      <c r="F119" s="326">
        <v>3</v>
      </c>
      <c r="G119" s="105">
        <v>1</v>
      </c>
      <c r="H119" s="186" t="s">
        <v>559</v>
      </c>
      <c r="I119" s="320" t="s">
        <v>664</v>
      </c>
      <c r="J119" s="425">
        <v>3</v>
      </c>
      <c r="K119" s="716" t="str">
        <f t="shared" si="6"/>
        <v>Mantenimiento del control</v>
      </c>
      <c r="L119" s="308">
        <f t="shared" ref="L119" si="14">+IF(K119="",312,IF(K119="Deficiencia de control mayor (diseño y ejecución)",320,IF(K119="Deficiencia de control (diseño o ejecución)",340,IF(K119="Oportunidad de mejora",360,380))))</f>
        <v>380</v>
      </c>
      <c r="M119" s="499">
        <v>6.9874559999999999</v>
      </c>
      <c r="N119" s="743">
        <f>+L119+M119</f>
        <v>386.98745600000001</v>
      </c>
    </row>
    <row r="120" spans="2:14" ht="22.5" hidden="1" customHeight="1" thickBot="1" x14ac:dyDescent="0.35">
      <c r="B120" s="312"/>
      <c r="C120" s="588"/>
      <c r="D120" s="420"/>
      <c r="E120" s="330"/>
      <c r="F120" s="327"/>
      <c r="G120" s="106">
        <v>2</v>
      </c>
      <c r="H120" s="106"/>
      <c r="I120" s="321"/>
      <c r="J120" s="426"/>
      <c r="K120" s="476"/>
      <c r="L120" s="308"/>
      <c r="M120" s="499"/>
      <c r="N120" s="743"/>
    </row>
    <row r="121" spans="2:14" ht="22.5" hidden="1" customHeight="1" thickBot="1" x14ac:dyDescent="0.35">
      <c r="B121" s="312"/>
      <c r="C121" s="588"/>
      <c r="D121" s="420"/>
      <c r="E121" s="330"/>
      <c r="F121" s="327"/>
      <c r="G121" s="106">
        <v>3</v>
      </c>
      <c r="H121" s="106"/>
      <c r="I121" s="321"/>
      <c r="J121" s="426"/>
      <c r="K121" s="476"/>
      <c r="L121" s="308"/>
      <c r="M121" s="499"/>
      <c r="N121" s="743"/>
    </row>
    <row r="122" spans="2:14" ht="22.5" hidden="1" customHeight="1" thickBot="1" x14ac:dyDescent="0.35">
      <c r="B122" s="312"/>
      <c r="C122" s="588"/>
      <c r="D122" s="420"/>
      <c r="E122" s="330"/>
      <c r="F122" s="327"/>
      <c r="G122" s="106">
        <v>4</v>
      </c>
      <c r="H122" s="106"/>
      <c r="I122" s="321"/>
      <c r="J122" s="426"/>
      <c r="K122" s="476"/>
      <c r="L122" s="308"/>
      <c r="M122" s="499"/>
      <c r="N122" s="743"/>
    </row>
    <row r="123" spans="2:14" ht="22.5" hidden="1" customHeight="1" thickBot="1" x14ac:dyDescent="0.35">
      <c r="B123" s="312"/>
      <c r="C123" s="588"/>
      <c r="D123" s="420"/>
      <c r="E123" s="330"/>
      <c r="F123" s="327"/>
      <c r="G123" s="106">
        <v>5</v>
      </c>
      <c r="H123" s="106"/>
      <c r="I123" s="321"/>
      <c r="J123" s="426"/>
      <c r="K123" s="476"/>
      <c r="L123" s="308"/>
      <c r="M123" s="499"/>
      <c r="N123" s="743"/>
    </row>
    <row r="124" spans="2:14" ht="22.5" hidden="1" customHeight="1" thickBot="1" x14ac:dyDescent="0.35">
      <c r="B124" s="312"/>
      <c r="C124" s="588"/>
      <c r="D124" s="420"/>
      <c r="E124" s="330"/>
      <c r="F124" s="327"/>
      <c r="G124" s="106">
        <v>6</v>
      </c>
      <c r="H124" s="106"/>
      <c r="I124" s="321"/>
      <c r="J124" s="426"/>
      <c r="K124" s="476"/>
      <c r="L124" s="308"/>
      <c r="M124" s="499"/>
      <c r="N124" s="743"/>
    </row>
    <row r="125" spans="2:14" ht="22.5" hidden="1" customHeight="1" thickBot="1" x14ac:dyDescent="0.35">
      <c r="B125" s="312"/>
      <c r="C125" s="588"/>
      <c r="D125" s="420"/>
      <c r="E125" s="330"/>
      <c r="F125" s="327"/>
      <c r="G125" s="106">
        <v>7</v>
      </c>
      <c r="H125" s="106"/>
      <c r="I125" s="321"/>
      <c r="J125" s="426"/>
      <c r="K125" s="476"/>
      <c r="L125" s="308"/>
      <c r="M125" s="499"/>
      <c r="N125" s="743"/>
    </row>
    <row r="126" spans="2:14" ht="22.5" hidden="1" customHeight="1" thickBot="1" x14ac:dyDescent="0.35">
      <c r="B126" s="313"/>
      <c r="C126" s="589"/>
      <c r="D126" s="421"/>
      <c r="E126" s="331"/>
      <c r="F126" s="328"/>
      <c r="G126" s="107">
        <v>8</v>
      </c>
      <c r="H126" s="107"/>
      <c r="I126" s="322"/>
      <c r="J126" s="427"/>
      <c r="K126" s="477"/>
      <c r="L126" s="308"/>
      <c r="M126" s="499"/>
      <c r="N126" s="743"/>
    </row>
    <row r="127" spans="2:14" ht="102.75" customHeight="1" x14ac:dyDescent="0.3">
      <c r="B127" s="311" t="str">
        <f>+LEFT(C127,5)</f>
        <v xml:space="preserve">17.9 </v>
      </c>
      <c r="C127" s="635" t="s">
        <v>269</v>
      </c>
      <c r="D127" s="687" t="s">
        <v>267</v>
      </c>
      <c r="E127" s="337" t="s">
        <v>560</v>
      </c>
      <c r="F127" s="326">
        <v>3</v>
      </c>
      <c r="G127" s="108">
        <v>1</v>
      </c>
      <c r="H127" s="161" t="s">
        <v>561</v>
      </c>
      <c r="I127" s="320" t="s">
        <v>741</v>
      </c>
      <c r="J127" s="425">
        <v>3</v>
      </c>
      <c r="K127" s="413" t="str">
        <f t="shared" ref="K127" si="15">+IF(OR(ISBLANK(F127),ISBLANK(J127)),"",IF(OR(AND(F127=1,J127=1),AND(F127=1,J127=2),AND(F127=1,J127=3)),"Deficiencia de control mayor (diseño y ejecución)",IF(OR(AND(F127=2,J127=2),AND(F127=3,J127=1),AND(F127=3,J127=2),AND(F127=2,J127=1)),"Deficiencia de control (diseño o ejecución)",IF(AND(F127=2,J127=3),"Oportunidad de mejora","Mantenimiento del control"))))</f>
        <v>Mantenimiento del control</v>
      </c>
      <c r="L127" s="308">
        <f t="shared" ref="L127" si="16">+IF(K127="",312,IF(K127="Deficiencia de control mayor (diseño y ejecución)",320,IF(K127="Deficiencia de control (diseño o ejecución)",340,IF(K127="Oportunidad de mejora",360,380))))</f>
        <v>380</v>
      </c>
      <c r="M127" s="499">
        <v>7.0122999999999998</v>
      </c>
      <c r="N127" s="743">
        <f>+L127+M127</f>
        <v>387.01229999999998</v>
      </c>
    </row>
    <row r="128" spans="2:14" ht="22.5" hidden="1" customHeight="1" x14ac:dyDescent="0.3">
      <c r="B128" s="312"/>
      <c r="C128" s="611"/>
      <c r="D128" s="688"/>
      <c r="E128" s="338"/>
      <c r="F128" s="327"/>
      <c r="G128" s="106">
        <v>2</v>
      </c>
      <c r="H128" s="106"/>
      <c r="I128" s="321"/>
      <c r="J128" s="426"/>
      <c r="K128" s="414"/>
      <c r="L128" s="308"/>
      <c r="M128" s="499"/>
      <c r="N128" s="743"/>
    </row>
    <row r="129" spans="2:14" ht="22.5" hidden="1" customHeight="1" x14ac:dyDescent="0.3">
      <c r="B129" s="312"/>
      <c r="C129" s="611"/>
      <c r="D129" s="688"/>
      <c r="E129" s="338"/>
      <c r="F129" s="327"/>
      <c r="G129" s="106">
        <v>3</v>
      </c>
      <c r="H129" s="106"/>
      <c r="I129" s="321"/>
      <c r="J129" s="426"/>
      <c r="K129" s="414"/>
      <c r="L129" s="308"/>
      <c r="M129" s="499"/>
      <c r="N129" s="743"/>
    </row>
    <row r="130" spans="2:14" ht="22.5" hidden="1" customHeight="1" x14ac:dyDescent="0.3">
      <c r="B130" s="312"/>
      <c r="C130" s="611"/>
      <c r="D130" s="688"/>
      <c r="E130" s="338"/>
      <c r="F130" s="327"/>
      <c r="G130" s="106">
        <v>4</v>
      </c>
      <c r="H130" s="106"/>
      <c r="I130" s="321"/>
      <c r="J130" s="426"/>
      <c r="K130" s="414"/>
      <c r="L130" s="308"/>
      <c r="M130" s="499"/>
      <c r="N130" s="743"/>
    </row>
    <row r="131" spans="2:14" ht="22.5" hidden="1" customHeight="1" x14ac:dyDescent="0.3">
      <c r="B131" s="312"/>
      <c r="C131" s="611"/>
      <c r="D131" s="688"/>
      <c r="E131" s="338"/>
      <c r="F131" s="327"/>
      <c r="G131" s="106">
        <v>5</v>
      </c>
      <c r="H131" s="106"/>
      <c r="I131" s="321"/>
      <c r="J131" s="426"/>
      <c r="K131" s="414"/>
      <c r="L131" s="308"/>
      <c r="M131" s="499"/>
      <c r="N131" s="743"/>
    </row>
    <row r="132" spans="2:14" ht="22.5" hidden="1" customHeight="1" x14ac:dyDescent="0.3">
      <c r="B132" s="312"/>
      <c r="C132" s="611"/>
      <c r="D132" s="688"/>
      <c r="E132" s="338"/>
      <c r="F132" s="327"/>
      <c r="G132" s="106">
        <v>6</v>
      </c>
      <c r="H132" s="106"/>
      <c r="I132" s="321"/>
      <c r="J132" s="426"/>
      <c r="K132" s="414"/>
      <c r="L132" s="308"/>
      <c r="M132" s="499"/>
      <c r="N132" s="743"/>
    </row>
    <row r="133" spans="2:14" ht="22.5" hidden="1" customHeight="1" x14ac:dyDescent="0.3">
      <c r="B133" s="312"/>
      <c r="C133" s="611"/>
      <c r="D133" s="688"/>
      <c r="E133" s="338"/>
      <c r="F133" s="327"/>
      <c r="G133" s="106">
        <v>7</v>
      </c>
      <c r="H133" s="106"/>
      <c r="I133" s="321"/>
      <c r="J133" s="426"/>
      <c r="K133" s="414"/>
      <c r="L133" s="308"/>
      <c r="M133" s="499"/>
      <c r="N133" s="743"/>
    </row>
    <row r="134" spans="2:14" ht="27.75" hidden="1" customHeight="1" thickBot="1" x14ac:dyDescent="0.35">
      <c r="B134" s="313"/>
      <c r="C134" s="612"/>
      <c r="D134" s="689"/>
      <c r="E134" s="339"/>
      <c r="F134" s="328"/>
      <c r="G134" s="107">
        <v>8</v>
      </c>
      <c r="H134" s="107"/>
      <c r="I134" s="322"/>
      <c r="J134" s="427"/>
      <c r="K134" s="415"/>
      <c r="L134" s="308"/>
      <c r="M134" s="499"/>
      <c r="N134" s="743"/>
    </row>
  </sheetData>
  <sheetProtection password="D72A" sheet="1" objects="1" scenarios="1" formatCells="0" formatColumns="0" formatRows="0"/>
  <mergeCells count="183">
    <mergeCell ref="L111:L118"/>
    <mergeCell ref="L119:L126"/>
    <mergeCell ref="M111:M118"/>
    <mergeCell ref="M119:M126"/>
    <mergeCell ref="N111:N118"/>
    <mergeCell ref="N119:N126"/>
    <mergeCell ref="I127:I134"/>
    <mergeCell ref="I28:I35"/>
    <mergeCell ref="I36:I43"/>
    <mergeCell ref="I44:I51"/>
    <mergeCell ref="I52:I59"/>
    <mergeCell ref="I63:I70"/>
    <mergeCell ref="I71:I78"/>
    <mergeCell ref="I79:I86"/>
    <mergeCell ref="I87:I94"/>
    <mergeCell ref="I95:I102"/>
    <mergeCell ref="N79:N86"/>
    <mergeCell ref="N87:N94"/>
    <mergeCell ref="N95:N102"/>
    <mergeCell ref="N103:N110"/>
    <mergeCell ref="N127:N134"/>
    <mergeCell ref="L79:L86"/>
    <mergeCell ref="L87:L94"/>
    <mergeCell ref="L95:L102"/>
    <mergeCell ref="N17:N19"/>
    <mergeCell ref="N20:N27"/>
    <mergeCell ref="N28:N35"/>
    <mergeCell ref="N36:N43"/>
    <mergeCell ref="N44:N51"/>
    <mergeCell ref="N52:N59"/>
    <mergeCell ref="N60:N62"/>
    <mergeCell ref="N63:N70"/>
    <mergeCell ref="N71:N78"/>
    <mergeCell ref="L103:L110"/>
    <mergeCell ref="L127:L134"/>
    <mergeCell ref="M17:M19"/>
    <mergeCell ref="M20:M27"/>
    <mergeCell ref="M28:M35"/>
    <mergeCell ref="M36:M43"/>
    <mergeCell ref="M44:M51"/>
    <mergeCell ref="M52:M59"/>
    <mergeCell ref="M60:M62"/>
    <mergeCell ref="M63:M70"/>
    <mergeCell ref="M71:M78"/>
    <mergeCell ref="M79:M86"/>
    <mergeCell ref="M87:M94"/>
    <mergeCell ref="M95:M102"/>
    <mergeCell ref="M103:M110"/>
    <mergeCell ref="M127:M134"/>
    <mergeCell ref="L17:L19"/>
    <mergeCell ref="L20:L27"/>
    <mergeCell ref="L28:L35"/>
    <mergeCell ref="L36:L43"/>
    <mergeCell ref="L44:L51"/>
    <mergeCell ref="L52:L59"/>
    <mergeCell ref="L60:L62"/>
    <mergeCell ref="L63:L70"/>
    <mergeCell ref="L71:L78"/>
    <mergeCell ref="C36:C43"/>
    <mergeCell ref="E36:E43"/>
    <mergeCell ref="F36:F43"/>
    <mergeCell ref="C71:C78"/>
    <mergeCell ref="E71:E78"/>
    <mergeCell ref="F71:F78"/>
    <mergeCell ref="C63:C70"/>
    <mergeCell ref="E63:E70"/>
    <mergeCell ref="F63:F70"/>
    <mergeCell ref="C52:C59"/>
    <mergeCell ref="E52:E59"/>
    <mergeCell ref="D71:D78"/>
    <mergeCell ref="D52:D59"/>
    <mergeCell ref="D63:D70"/>
    <mergeCell ref="C60:C62"/>
    <mergeCell ref="J63:J70"/>
    <mergeCell ref="J52:J59"/>
    <mergeCell ref="J60:J62"/>
    <mergeCell ref="D36:D43"/>
    <mergeCell ref="J36:J43"/>
    <mergeCell ref="F60:F62"/>
    <mergeCell ref="E60:E62"/>
    <mergeCell ref="D44:D51"/>
    <mergeCell ref="J79:J86"/>
    <mergeCell ref="J87:J94"/>
    <mergeCell ref="C79:C86"/>
    <mergeCell ref="E79:E86"/>
    <mergeCell ref="F79:F86"/>
    <mergeCell ref="D79:D86"/>
    <mergeCell ref="D87:D94"/>
    <mergeCell ref="C87:C94"/>
    <mergeCell ref="E87:E94"/>
    <mergeCell ref="F87:F94"/>
    <mergeCell ref="D103:D110"/>
    <mergeCell ref="J95:J102"/>
    <mergeCell ref="J103:J110"/>
    <mergeCell ref="D95:D102"/>
    <mergeCell ref="C103:C110"/>
    <mergeCell ref="E103:E110"/>
    <mergeCell ref="F103:F110"/>
    <mergeCell ref="C95:C102"/>
    <mergeCell ref="E95:E102"/>
    <mergeCell ref="F95:F102"/>
    <mergeCell ref="I103:I110"/>
    <mergeCell ref="E44:E51"/>
    <mergeCell ref="F44:F51"/>
    <mergeCell ref="J44:J51"/>
    <mergeCell ref="I61:I62"/>
    <mergeCell ref="G60:I60"/>
    <mergeCell ref="G61:G62"/>
    <mergeCell ref="F52:F59"/>
    <mergeCell ref="D60:D62"/>
    <mergeCell ref="H61:H62"/>
    <mergeCell ref="C14:K14"/>
    <mergeCell ref="C15:K15"/>
    <mergeCell ref="K20:K27"/>
    <mergeCell ref="K28:K35"/>
    <mergeCell ref="D17:D19"/>
    <mergeCell ref="C20:C27"/>
    <mergeCell ref="E20:E27"/>
    <mergeCell ref="F20:F27"/>
    <mergeCell ref="G18:G19"/>
    <mergeCell ref="C17:C19"/>
    <mergeCell ref="F17:F19"/>
    <mergeCell ref="G17:I17"/>
    <mergeCell ref="I18:I19"/>
    <mergeCell ref="E17:E19"/>
    <mergeCell ref="J17:J19"/>
    <mergeCell ref="C28:C35"/>
    <mergeCell ref="D28:D35"/>
    <mergeCell ref="E28:E35"/>
    <mergeCell ref="F28:F35"/>
    <mergeCell ref="J28:J35"/>
    <mergeCell ref="D20:D27"/>
    <mergeCell ref="J20:J27"/>
    <mergeCell ref="H18:H19"/>
    <mergeCell ref="I20:I27"/>
    <mergeCell ref="B17:B19"/>
    <mergeCell ref="B20:B27"/>
    <mergeCell ref="B28:B35"/>
    <mergeCell ref="B36:B43"/>
    <mergeCell ref="B44:B51"/>
    <mergeCell ref="K127:K134"/>
    <mergeCell ref="K71:K78"/>
    <mergeCell ref="K79:K86"/>
    <mergeCell ref="K87:K94"/>
    <mergeCell ref="K95:K102"/>
    <mergeCell ref="K103:K110"/>
    <mergeCell ref="K36:K43"/>
    <mergeCell ref="K44:K51"/>
    <mergeCell ref="K52:K59"/>
    <mergeCell ref="K60:K62"/>
    <mergeCell ref="K63:K70"/>
    <mergeCell ref="K17:K19"/>
    <mergeCell ref="C127:C134"/>
    <mergeCell ref="D127:D134"/>
    <mergeCell ref="E127:E134"/>
    <mergeCell ref="F127:F134"/>
    <mergeCell ref="J127:J134"/>
    <mergeCell ref="J71:J78"/>
    <mergeCell ref="C44:C51"/>
    <mergeCell ref="B87:B94"/>
    <mergeCell ref="B95:B102"/>
    <mergeCell ref="B103:B110"/>
    <mergeCell ref="B127:B134"/>
    <mergeCell ref="B52:B59"/>
    <mergeCell ref="B60:B62"/>
    <mergeCell ref="B63:B70"/>
    <mergeCell ref="B71:B78"/>
    <mergeCell ref="B79:B86"/>
    <mergeCell ref="B111:B118"/>
    <mergeCell ref="B119:B126"/>
    <mergeCell ref="D119:D126"/>
    <mergeCell ref="E119:E126"/>
    <mergeCell ref="F119:F126"/>
    <mergeCell ref="I119:I126"/>
    <mergeCell ref="J119:J126"/>
    <mergeCell ref="K119:K126"/>
    <mergeCell ref="C119:C126"/>
    <mergeCell ref="C111:C118"/>
    <mergeCell ref="D111:D118"/>
    <mergeCell ref="E111:E118"/>
    <mergeCell ref="F111:F118"/>
    <mergeCell ref="J111:J118"/>
    <mergeCell ref="K111:K118"/>
  </mergeCells>
  <dataValidations count="1">
    <dataValidation type="list" allowBlank="1" showInputMessage="1" showErrorMessage="1" sqref="J20:J59 F20:F59 F63:F134 J63:J134" xr:uid="{00000000-0002-0000-0600-000000000000}">
      <formula1>"1,2,3"</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V38"/>
  <sheetViews>
    <sheetView tabSelected="1" topLeftCell="C1" zoomScale="78" zoomScaleNormal="78" workbookViewId="0">
      <selection activeCell="F5" sqref="F5:M5"/>
    </sheetView>
  </sheetViews>
  <sheetFormatPr baseColWidth="10" defaultColWidth="11.42578125" defaultRowHeight="12.75" x14ac:dyDescent="0.2"/>
  <cols>
    <col min="1" max="1" width="3.140625" style="31" customWidth="1"/>
    <col min="2" max="2" width="3.42578125" style="31" customWidth="1"/>
    <col min="3" max="3" width="35.5703125" style="31" customWidth="1"/>
    <col min="4" max="4" width="2.5703125" style="31" customWidth="1"/>
    <col min="5" max="5" width="38.7109375" style="31" customWidth="1"/>
    <col min="6" max="6" width="10.85546875" style="31" customWidth="1"/>
    <col min="7" max="7" width="23.42578125" style="31" customWidth="1"/>
    <col min="8" max="8" width="7.5703125" style="31" customWidth="1"/>
    <col min="9" max="9" width="129.85546875" style="31" customWidth="1"/>
    <col min="10" max="10" width="5.85546875" style="31" customWidth="1"/>
    <col min="11" max="11" width="28.140625" style="31" customWidth="1"/>
    <col min="12" max="12" width="11.7109375" style="31" hidden="1" customWidth="1"/>
    <col min="13" max="13" width="0.140625" style="31" customWidth="1"/>
    <col min="14" max="14" width="9" style="31" hidden="1" customWidth="1"/>
    <col min="15" max="15" width="24.85546875" style="31" customWidth="1"/>
    <col min="16" max="16" width="7" style="31" customWidth="1"/>
    <col min="17" max="16384" width="11.42578125" style="31"/>
  </cols>
  <sheetData>
    <row r="1" spans="2:16" ht="13.5" thickBot="1" x14ac:dyDescent="0.25"/>
    <row r="2" spans="2:16" ht="18" customHeight="1" thickTop="1" x14ac:dyDescent="0.2">
      <c r="B2" s="27"/>
      <c r="C2" s="28"/>
      <c r="D2" s="28"/>
      <c r="E2" s="28"/>
      <c r="F2" s="28"/>
      <c r="G2" s="28"/>
      <c r="H2" s="28"/>
      <c r="I2" s="28"/>
      <c r="J2" s="28"/>
      <c r="K2" s="28"/>
      <c r="L2" s="28"/>
      <c r="M2" s="28"/>
      <c r="N2" s="28"/>
      <c r="O2" s="28"/>
      <c r="P2" s="29"/>
    </row>
    <row r="3" spans="2:16" ht="18" customHeight="1" x14ac:dyDescent="0.3">
      <c r="B3" s="30"/>
      <c r="E3" s="759" t="s">
        <v>270</v>
      </c>
      <c r="F3" s="754" t="s">
        <v>406</v>
      </c>
      <c r="G3" s="755"/>
      <c r="H3" s="755"/>
      <c r="I3" s="755"/>
      <c r="J3" s="755"/>
      <c r="K3" s="755"/>
      <c r="L3" s="755"/>
      <c r="M3" s="755"/>
      <c r="N3" s="123"/>
      <c r="O3" s="123"/>
      <c r="P3" s="32"/>
    </row>
    <row r="4" spans="2:16" ht="18" customHeight="1" x14ac:dyDescent="0.3">
      <c r="B4" s="30"/>
      <c r="E4" s="760"/>
      <c r="F4" s="755"/>
      <c r="G4" s="755"/>
      <c r="H4" s="755"/>
      <c r="I4" s="755"/>
      <c r="J4" s="755"/>
      <c r="K4" s="755"/>
      <c r="L4" s="755"/>
      <c r="M4" s="755"/>
      <c r="N4" s="123"/>
      <c r="O4" s="123"/>
      <c r="P4" s="32"/>
    </row>
    <row r="5" spans="2:16" ht="41.25" customHeight="1" x14ac:dyDescent="0.3">
      <c r="B5" s="30"/>
      <c r="E5" s="101" t="s">
        <v>271</v>
      </c>
      <c r="F5" s="756" t="s">
        <v>744</v>
      </c>
      <c r="G5" s="757"/>
      <c r="H5" s="757"/>
      <c r="I5" s="757"/>
      <c r="J5" s="757"/>
      <c r="K5" s="757"/>
      <c r="L5" s="757"/>
      <c r="M5" s="758"/>
      <c r="N5" s="124"/>
      <c r="O5" s="124"/>
      <c r="P5" s="32"/>
    </row>
    <row r="6" spans="2:16" ht="18" customHeight="1" thickBot="1" x14ac:dyDescent="0.35">
      <c r="B6" s="30"/>
      <c r="E6" s="52"/>
      <c r="F6" s="124"/>
      <c r="G6" s="124"/>
      <c r="H6" s="124"/>
      <c r="I6" s="124"/>
      <c r="J6" s="124"/>
      <c r="K6" s="124"/>
      <c r="L6" s="124"/>
      <c r="P6" s="32"/>
    </row>
    <row r="7" spans="2:16" ht="93" customHeight="1" thickBot="1" x14ac:dyDescent="0.25">
      <c r="B7" s="30"/>
      <c r="I7" s="761" t="s">
        <v>272</v>
      </c>
      <c r="J7" s="762"/>
      <c r="K7" s="763"/>
      <c r="M7" s="110" t="e">
        <f>+AVERAGE(G25,G27,G29,G31,G33)</f>
        <v>#REF!</v>
      </c>
      <c r="N7" s="63"/>
      <c r="O7" s="63"/>
      <c r="P7" s="32"/>
    </row>
    <row r="8" spans="2:16" ht="18" customHeight="1" x14ac:dyDescent="0.25">
      <c r="B8" s="30"/>
      <c r="M8" s="54"/>
      <c r="N8" s="54"/>
      <c r="O8" s="54"/>
      <c r="P8" s="32"/>
    </row>
    <row r="9" spans="2:16" ht="18" customHeight="1" x14ac:dyDescent="0.2">
      <c r="B9" s="30"/>
      <c r="P9" s="32"/>
    </row>
    <row r="10" spans="2:16" x14ac:dyDescent="0.2">
      <c r="B10" s="30"/>
      <c r="P10" s="32"/>
    </row>
    <row r="11" spans="2:16" x14ac:dyDescent="0.2">
      <c r="B11" s="30"/>
      <c r="P11" s="32"/>
    </row>
    <row r="12" spans="2:16" x14ac:dyDescent="0.2">
      <c r="B12" s="30"/>
      <c r="P12" s="32"/>
    </row>
    <row r="13" spans="2:16" x14ac:dyDescent="0.2">
      <c r="B13" s="30"/>
      <c r="P13" s="32"/>
    </row>
    <row r="14" spans="2:16" x14ac:dyDescent="0.2">
      <c r="B14" s="30"/>
      <c r="P14" s="32"/>
    </row>
    <row r="15" spans="2:16" x14ac:dyDescent="0.2">
      <c r="B15" s="30"/>
      <c r="P15" s="32"/>
    </row>
    <row r="16" spans="2:16" x14ac:dyDescent="0.2">
      <c r="B16" s="30"/>
      <c r="P16" s="32"/>
    </row>
    <row r="17" spans="2:22" ht="23.25" x14ac:dyDescent="0.2">
      <c r="B17" s="30"/>
      <c r="C17" s="747" t="s">
        <v>273</v>
      </c>
      <c r="D17" s="748"/>
      <c r="E17" s="748"/>
      <c r="F17" s="748"/>
      <c r="G17" s="748"/>
      <c r="H17" s="748"/>
      <c r="I17" s="748"/>
      <c r="J17" s="748"/>
      <c r="K17" s="748"/>
      <c r="L17" s="748"/>
      <c r="M17" s="749"/>
      <c r="N17" s="64"/>
      <c r="O17" s="64"/>
      <c r="P17" s="32"/>
    </row>
    <row r="18" spans="2:22" ht="15.75" customHeight="1" x14ac:dyDescent="0.2">
      <c r="B18" s="30"/>
      <c r="C18" s="33"/>
      <c r="D18" s="33"/>
      <c r="E18" s="33"/>
      <c r="F18" s="33"/>
      <c r="G18" s="33"/>
      <c r="H18" s="33"/>
      <c r="I18" s="33"/>
      <c r="J18" s="33"/>
      <c r="K18" s="33"/>
      <c r="L18" s="33"/>
      <c r="M18" s="33"/>
      <c r="N18" s="37"/>
      <c r="O18" s="37"/>
      <c r="P18" s="32"/>
    </row>
    <row r="19" spans="2:22" ht="89.25" customHeight="1" x14ac:dyDescent="0.2">
      <c r="B19" s="30"/>
      <c r="C19" s="750" t="s">
        <v>274</v>
      </c>
      <c r="D19" s="751"/>
      <c r="E19" s="114" t="s">
        <v>277</v>
      </c>
      <c r="F19" s="767" t="s">
        <v>670</v>
      </c>
      <c r="G19" s="752"/>
      <c r="H19" s="752"/>
      <c r="I19" s="752"/>
      <c r="J19" s="752"/>
      <c r="K19" s="752"/>
      <c r="L19" s="752"/>
      <c r="M19" s="753"/>
      <c r="N19" s="56"/>
      <c r="O19" s="56"/>
      <c r="P19" s="32"/>
    </row>
    <row r="20" spans="2:22" ht="78" customHeight="1" x14ac:dyDescent="0.2">
      <c r="B20" s="30"/>
      <c r="C20" s="750" t="s">
        <v>275</v>
      </c>
      <c r="D20" s="751"/>
      <c r="E20" s="114" t="s">
        <v>277</v>
      </c>
      <c r="F20" s="767" t="s">
        <v>665</v>
      </c>
      <c r="G20" s="752"/>
      <c r="H20" s="752"/>
      <c r="I20" s="752"/>
      <c r="J20" s="752"/>
      <c r="K20" s="752"/>
      <c r="L20" s="752"/>
      <c r="M20" s="753"/>
      <c r="N20" s="56"/>
      <c r="O20" s="56"/>
      <c r="P20" s="32"/>
    </row>
    <row r="21" spans="2:22" ht="64.5" customHeight="1" x14ac:dyDescent="0.2">
      <c r="B21" s="30"/>
      <c r="C21" s="745" t="s">
        <v>276</v>
      </c>
      <c r="D21" s="746"/>
      <c r="E21" s="114" t="s">
        <v>277</v>
      </c>
      <c r="F21" s="768" t="s">
        <v>671</v>
      </c>
      <c r="G21" s="752"/>
      <c r="H21" s="752"/>
      <c r="I21" s="752"/>
      <c r="J21" s="752"/>
      <c r="K21" s="752"/>
      <c r="L21" s="752"/>
      <c r="M21" s="753"/>
      <c r="N21" s="56"/>
      <c r="O21" s="56"/>
      <c r="P21" s="32"/>
    </row>
    <row r="22" spans="2:22" ht="66" customHeight="1" thickBot="1" x14ac:dyDescent="0.25">
      <c r="B22" s="30"/>
      <c r="G22" s="55"/>
      <c r="P22" s="32"/>
    </row>
    <row r="23" spans="2:22" ht="102.75" customHeight="1" thickBot="1" x14ac:dyDescent="0.25">
      <c r="B23" s="30"/>
      <c r="C23" s="94" t="s">
        <v>50</v>
      </c>
      <c r="D23" s="2"/>
      <c r="E23" s="61" t="s">
        <v>278</v>
      </c>
      <c r="F23" s="2"/>
      <c r="G23" s="61" t="s">
        <v>279</v>
      </c>
      <c r="H23" s="2"/>
      <c r="I23" s="90" t="s">
        <v>280</v>
      </c>
      <c r="J23" s="51"/>
      <c r="K23" s="91" t="s">
        <v>281</v>
      </c>
      <c r="L23" s="51"/>
      <c r="M23" s="92" t="s">
        <v>282</v>
      </c>
      <c r="N23" s="51"/>
      <c r="O23" s="93" t="s">
        <v>283</v>
      </c>
      <c r="P23" s="32"/>
      <c r="Q23" s="44"/>
    </row>
    <row r="24" spans="2:22" ht="6.75" customHeight="1" x14ac:dyDescent="0.35">
      <c r="B24" s="30"/>
      <c r="C24" s="95"/>
      <c r="D24"/>
      <c r="E24"/>
      <c r="F24"/>
      <c r="G24"/>
      <c r="H24"/>
      <c r="I24" s="59"/>
      <c r="J24"/>
      <c r="K24" s="59"/>
      <c r="L24"/>
      <c r="M24"/>
      <c r="N24"/>
      <c r="O24"/>
      <c r="P24" s="32"/>
    </row>
    <row r="25" spans="2:22" ht="209.25" customHeight="1" x14ac:dyDescent="0.2">
      <c r="B25" s="30"/>
      <c r="C25" s="96" t="s">
        <v>44</v>
      </c>
      <c r="D25" s="1"/>
      <c r="E25" s="112" t="e">
        <f>+IF(Hoja1!$N$2&gt;=0.5,"Si","No")</f>
        <v>#REF!</v>
      </c>
      <c r="F25" s="50"/>
      <c r="G25" s="111" t="e">
        <f>+Hoja1!N2</f>
        <v>#REF!</v>
      </c>
      <c r="H25" s="50"/>
      <c r="I25" s="259" t="s">
        <v>674</v>
      </c>
      <c r="J25" s="58"/>
      <c r="K25" s="113">
        <v>1</v>
      </c>
      <c r="L25" s="48"/>
      <c r="M25" s="134" t="s">
        <v>408</v>
      </c>
      <c r="N25" s="57"/>
      <c r="O25" s="190" t="s">
        <v>666</v>
      </c>
      <c r="P25" s="34"/>
      <c r="Q25" s="36"/>
      <c r="R25" s="36"/>
      <c r="S25" s="36"/>
      <c r="T25" s="36"/>
      <c r="U25" s="36"/>
      <c r="V25" s="36"/>
    </row>
    <row r="26" spans="2:22" ht="6.75" customHeight="1" x14ac:dyDescent="0.35">
      <c r="B26" s="30"/>
      <c r="C26" s="95"/>
      <c r="D26"/>
      <c r="E26" s="3"/>
      <c r="F26"/>
      <c r="G26" s="47"/>
      <c r="H26"/>
      <c r="I26" s="60"/>
      <c r="J26"/>
      <c r="K26" s="59"/>
      <c r="L26"/>
      <c r="M26" s="4"/>
      <c r="N26" s="4"/>
      <c r="O26" s="62"/>
      <c r="P26" s="32"/>
    </row>
    <row r="27" spans="2:22" ht="161.25" customHeight="1" x14ac:dyDescent="0.2">
      <c r="B27" s="30"/>
      <c r="C27" s="97" t="s">
        <v>284</v>
      </c>
      <c r="D27" s="1"/>
      <c r="E27" s="112" t="str">
        <f>+IF(Hoja1!$N$26&gt;=0.5,"Si","No")</f>
        <v>Si</v>
      </c>
      <c r="F27"/>
      <c r="G27" s="111">
        <f>+Hoja1!N26</f>
        <v>1</v>
      </c>
      <c r="H27"/>
      <c r="I27" s="259" t="s">
        <v>675</v>
      </c>
      <c r="J27"/>
      <c r="K27" s="113">
        <v>1</v>
      </c>
      <c r="L27" s="49"/>
      <c r="M27" s="134" t="s">
        <v>408</v>
      </c>
      <c r="N27" s="57"/>
      <c r="O27" s="190" t="s">
        <v>667</v>
      </c>
      <c r="P27" s="32"/>
    </row>
    <row r="28" spans="2:22" ht="6.75" customHeight="1" x14ac:dyDescent="0.35">
      <c r="B28" s="30"/>
      <c r="C28" s="95"/>
      <c r="D28"/>
      <c r="E28" s="3"/>
      <c r="F28"/>
      <c r="G28" s="47"/>
      <c r="H28"/>
      <c r="I28" s="60"/>
      <c r="J28"/>
      <c r="K28" s="59"/>
      <c r="L28"/>
      <c r="M28" s="4"/>
      <c r="N28" s="4"/>
      <c r="O28" s="62"/>
      <c r="P28" s="32"/>
    </row>
    <row r="29" spans="2:22" ht="142.5" customHeight="1" x14ac:dyDescent="0.2">
      <c r="B29" s="30"/>
      <c r="C29" s="98" t="s">
        <v>285</v>
      </c>
      <c r="D29" s="1"/>
      <c r="E29" s="112" t="str">
        <f>+IF(Hoja1!$N$43&gt;=0.5,"Si","No")</f>
        <v>Si</v>
      </c>
      <c r="F29"/>
      <c r="G29" s="111">
        <f>+Hoja1!N43</f>
        <v>1</v>
      </c>
      <c r="H29"/>
      <c r="I29" s="259" t="s">
        <v>676</v>
      </c>
      <c r="J29"/>
      <c r="K29" s="113">
        <v>1</v>
      </c>
      <c r="L29" s="49"/>
      <c r="M29" s="134" t="s">
        <v>408</v>
      </c>
      <c r="N29" s="57"/>
      <c r="O29" s="190" t="s">
        <v>667</v>
      </c>
      <c r="P29" s="32"/>
    </row>
    <row r="30" spans="2:22" ht="6.75" hidden="1" customHeight="1" x14ac:dyDescent="0.35">
      <c r="B30" s="30"/>
      <c r="C30" s="95"/>
      <c r="D30"/>
      <c r="E30" s="3"/>
      <c r="F30"/>
      <c r="G30" s="47"/>
      <c r="H30"/>
      <c r="I30" s="60"/>
      <c r="J30"/>
      <c r="K30" s="59"/>
      <c r="L30"/>
      <c r="M30" s="4"/>
      <c r="N30" s="4"/>
      <c r="O30" s="62"/>
      <c r="P30" s="32"/>
    </row>
    <row r="31" spans="2:22" ht="178.5" customHeight="1" x14ac:dyDescent="0.2">
      <c r="B31" s="30"/>
      <c r="C31" s="99" t="s">
        <v>286</v>
      </c>
      <c r="D31" s="1"/>
      <c r="E31" s="112" t="str">
        <f>+IF(Hoja1!$N$55&gt;=0.5,"Si","No")</f>
        <v>Si</v>
      </c>
      <c r="F31"/>
      <c r="G31" s="111">
        <f>+Hoja1!N55</f>
        <v>1</v>
      </c>
      <c r="H31"/>
      <c r="I31" s="260" t="s">
        <v>669</v>
      </c>
      <c r="J31"/>
      <c r="K31" s="113">
        <v>1</v>
      </c>
      <c r="L31" s="49"/>
      <c r="M31" s="134" t="s">
        <v>408</v>
      </c>
      <c r="N31" s="57"/>
      <c r="O31" s="190" t="s">
        <v>667</v>
      </c>
      <c r="P31" s="32"/>
    </row>
    <row r="32" spans="2:22" ht="6.75" customHeight="1" x14ac:dyDescent="0.35">
      <c r="B32" s="30"/>
      <c r="C32" s="95"/>
      <c r="D32"/>
      <c r="E32" s="3"/>
      <c r="F32"/>
      <c r="G32" s="47"/>
      <c r="H32"/>
      <c r="I32" s="60"/>
      <c r="J32"/>
      <c r="K32" s="59"/>
      <c r="L32"/>
      <c r="M32" s="4"/>
      <c r="N32" s="4"/>
      <c r="O32" s="62"/>
      <c r="P32" s="32"/>
    </row>
    <row r="33" spans="2:16" ht="123.75" customHeight="1" thickBot="1" x14ac:dyDescent="0.25">
      <c r="B33" s="30"/>
      <c r="C33" s="100" t="s">
        <v>287</v>
      </c>
      <c r="D33" s="1"/>
      <c r="E33" s="112" t="str">
        <f>+IF(Hoja1!$N$69&gt;=0.5,"Si","No")</f>
        <v>Si</v>
      </c>
      <c r="F33"/>
      <c r="G33" s="111">
        <f>+Hoja1!N69</f>
        <v>1</v>
      </c>
      <c r="H33"/>
      <c r="I33" s="769" t="s">
        <v>668</v>
      </c>
      <c r="J33"/>
      <c r="K33" s="113">
        <v>1</v>
      </c>
      <c r="L33" s="49"/>
      <c r="M33" s="134" t="s">
        <v>408</v>
      </c>
      <c r="N33" s="57"/>
      <c r="O33" s="190" t="s">
        <v>667</v>
      </c>
      <c r="P33" s="32"/>
    </row>
    <row r="34" spans="2:16" ht="15.75" x14ac:dyDescent="0.2">
      <c r="B34" s="30"/>
      <c r="C34" s="35"/>
      <c r="D34" s="35"/>
      <c r="E34" s="37"/>
      <c r="M34" s="38"/>
      <c r="N34" s="38"/>
      <c r="O34" s="38"/>
      <c r="P34" s="32"/>
    </row>
    <row r="35" spans="2:16" ht="15.75" x14ac:dyDescent="0.2">
      <c r="B35" s="30"/>
      <c r="C35" s="39"/>
      <c r="D35" s="35"/>
      <c r="E35" s="37"/>
      <c r="M35" s="38"/>
      <c r="N35" s="38"/>
      <c r="O35" s="38"/>
      <c r="P35" s="32"/>
    </row>
    <row r="36" spans="2:16" x14ac:dyDescent="0.2">
      <c r="B36" s="30"/>
      <c r="C36" s="40"/>
      <c r="P36" s="32"/>
    </row>
    <row r="37" spans="2:16" ht="13.5" thickBot="1" x14ac:dyDescent="0.25">
      <c r="B37" s="41"/>
      <c r="C37" s="42"/>
      <c r="D37" s="42"/>
      <c r="E37" s="42"/>
      <c r="F37" s="42"/>
      <c r="G37" s="42"/>
      <c r="H37" s="42"/>
      <c r="I37" s="42"/>
      <c r="J37" s="42"/>
      <c r="K37" s="42"/>
      <c r="L37" s="42"/>
      <c r="M37" s="42"/>
      <c r="N37" s="42"/>
      <c r="O37" s="42"/>
      <c r="P37" s="43"/>
    </row>
    <row r="38" spans="2:16" ht="13.5" thickTop="1" x14ac:dyDescent="0.2"/>
  </sheetData>
  <sheetProtection password="D72A" sheet="1" objects="1" scenarios="1" formatCells="0" formatColumns="0" formatRows="0"/>
  <mergeCells count="11">
    <mergeCell ref="F3:M4"/>
    <mergeCell ref="F5:M5"/>
    <mergeCell ref="E3:E4"/>
    <mergeCell ref="C20:D20"/>
    <mergeCell ref="I7:K7"/>
    <mergeCell ref="C21:D21"/>
    <mergeCell ref="C17:M17"/>
    <mergeCell ref="C19:D19"/>
    <mergeCell ref="F19:M19"/>
    <mergeCell ref="F20:M20"/>
    <mergeCell ref="F21:M21"/>
  </mergeCells>
  <conditionalFormatting sqref="G25 G27 G29 G31 G33">
    <cfRule type="cellIs" dxfId="26" priority="25" operator="between">
      <formula>0.76</formula>
      <formula>1</formula>
    </cfRule>
    <cfRule type="cellIs" dxfId="25" priority="26" operator="between">
      <formula>0.51</formula>
      <formula>0.75</formula>
    </cfRule>
    <cfRule type="cellIs" dxfId="24" priority="27" operator="between">
      <formula>0.26</formula>
      <formula>0.5</formula>
    </cfRule>
  </conditionalFormatting>
  <conditionalFormatting sqref="M7">
    <cfRule type="cellIs" priority="21" operator="between">
      <formula>0.76</formula>
      <formula>1</formula>
    </cfRule>
    <cfRule type="cellIs" dxfId="23" priority="22" operator="between">
      <formula>0.51</formula>
      <formula>0.75</formula>
    </cfRule>
    <cfRule type="cellIs" dxfId="22" priority="23" operator="between">
      <formula>0.26</formula>
      <formula>0.5</formula>
    </cfRule>
    <cfRule type="cellIs" dxfId="21" priority="24" operator="between">
      <formula>0</formula>
      <formula>0.25</formula>
    </cfRule>
  </conditionalFormatting>
  <conditionalFormatting sqref="K25">
    <cfRule type="cellIs" dxfId="20" priority="17" operator="between">
      <formula>0.76</formula>
      <formula>1</formula>
    </cfRule>
    <cfRule type="cellIs" dxfId="19" priority="18" operator="between">
      <formula>0.51</formula>
      <formula>0.75</formula>
    </cfRule>
    <cfRule type="cellIs" dxfId="18" priority="19" operator="between">
      <formula>0.26</formula>
      <formula>0.5</formula>
    </cfRule>
  </conditionalFormatting>
  <conditionalFormatting sqref="K27">
    <cfRule type="cellIs" dxfId="17" priority="13" operator="between">
      <formula>0.76</formula>
      <formula>1</formula>
    </cfRule>
    <cfRule type="cellIs" dxfId="16" priority="14" operator="between">
      <formula>0.51</formula>
      <formula>0.75</formula>
    </cfRule>
    <cfRule type="cellIs" dxfId="15" priority="15" operator="between">
      <formula>0.26</formula>
      <formula>0.5</formula>
    </cfRule>
  </conditionalFormatting>
  <conditionalFormatting sqref="K29">
    <cfRule type="cellIs" dxfId="14" priority="9" operator="between">
      <formula>0.76</formula>
      <formula>1</formula>
    </cfRule>
    <cfRule type="cellIs" dxfId="13" priority="10" operator="between">
      <formula>0.51</formula>
      <formula>0.75</formula>
    </cfRule>
    <cfRule type="cellIs" dxfId="12" priority="11" operator="between">
      <formula>0.26</formula>
      <formula>0.5</formula>
    </cfRule>
  </conditionalFormatting>
  <conditionalFormatting sqref="K31">
    <cfRule type="cellIs" dxfId="11" priority="5" operator="between">
      <formula>0.76</formula>
      <formula>1</formula>
    </cfRule>
    <cfRule type="cellIs" dxfId="10" priority="6" operator="between">
      <formula>0.51</formula>
      <formula>0.75</formula>
    </cfRule>
    <cfRule type="cellIs" dxfId="9" priority="7" operator="between">
      <formula>0.26</formula>
      <formula>0.5</formula>
    </cfRule>
  </conditionalFormatting>
  <conditionalFormatting sqref="K33">
    <cfRule type="cellIs" dxfId="8" priority="1" operator="between">
      <formula>0.76</formula>
      <formula>1</formula>
    </cfRule>
    <cfRule type="cellIs" dxfId="7" priority="2" operator="between">
      <formula>0.51</formula>
      <formula>0.75</formula>
    </cfRule>
    <cfRule type="cellIs" dxfId="6" priority="3" operator="between">
      <formula>0.26</formula>
      <formula>0.5</formula>
    </cfRule>
  </conditionalFormatting>
  <conditionalFormatting sqref="G25 G27 G29 G31 G33">
    <cfRule type="cellIs" dxfId="5" priority="28" operator="between">
      <formula>0</formula>
      <formula>#REF!</formula>
    </cfRule>
  </conditionalFormatting>
  <conditionalFormatting sqref="K25">
    <cfRule type="cellIs" dxfId="4" priority="20" operator="between">
      <formula>0</formula>
      <formula>#REF!</formula>
    </cfRule>
  </conditionalFormatting>
  <conditionalFormatting sqref="K27">
    <cfRule type="cellIs" dxfId="3" priority="16" operator="between">
      <formula>0</formula>
      <formula>#REF!</formula>
    </cfRule>
  </conditionalFormatting>
  <conditionalFormatting sqref="K29">
    <cfRule type="cellIs" dxfId="2" priority="12" operator="between">
      <formula>0</formula>
      <formula>#REF!</formula>
    </cfRule>
  </conditionalFormatting>
  <conditionalFormatting sqref="K31">
    <cfRule type="cellIs" dxfId="1" priority="8" operator="between">
      <formula>0</formula>
      <formula>#REF!</formula>
    </cfRule>
  </conditionalFormatting>
  <conditionalFormatting sqref="K33">
    <cfRule type="cellIs" dxfId="0" priority="4" operator="between">
      <formula>0</formula>
      <formula>#REF!</formula>
    </cfRule>
  </conditionalFormatting>
  <dataValidations count="4">
    <dataValidation allowBlank="1" showInputMessage="1" showErrorMessage="1" prompt="Celda formulada, información proveniente de la pestaña de deficiencias." sqref="E23" xr:uid="{00000000-0002-0000-0800-000000000000}"/>
    <dataValidation type="list" allowBlank="1" showInputMessage="1" showErrorMessage="1" sqref="N19:O19" xr:uid="{00000000-0002-0000-0800-000001000000}">
      <formula1>"Si,No"</formula1>
    </dataValidation>
    <dataValidation type="list" allowBlank="1" showInputMessage="1" showErrorMessage="1" sqref="N20:O20 E20:E21" xr:uid="{00000000-0002-0000-0800-000002000000}">
      <formula1>"Si, No"</formula1>
    </dataValidation>
    <dataValidation type="list" allowBlank="1" showInputMessage="1" showErrorMessage="1" sqref="E19" xr:uid="{00000000-0002-0000-0800-000003000000}">
      <formula1>"Si,No,En proceso"</formula1>
    </dataValidation>
  </dataValidations>
  <pageMargins left="0.7" right="0.7" top="0.75" bottom="0.75" header="0.3" footer="0.3"/>
  <pageSetup orientation="portrait"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82"/>
  <sheetViews>
    <sheetView workbookViewId="0"/>
  </sheetViews>
  <sheetFormatPr baseColWidth="10" defaultColWidth="11.42578125" defaultRowHeight="12.75" x14ac:dyDescent="0.2"/>
  <cols>
    <col min="2" max="4" width="22.28515625" customWidth="1"/>
    <col min="5" max="5" width="34.5703125" customWidth="1"/>
    <col min="6" max="6" width="36.42578125" bestFit="1" customWidth="1"/>
    <col min="8" max="8" width="12.28515625" bestFit="1" customWidth="1"/>
    <col min="9" max="9" width="12.7109375" customWidth="1"/>
    <col min="13" max="14" width="17.5703125" customWidth="1"/>
  </cols>
  <sheetData>
    <row r="1" spans="1:19" ht="81.75" customHeight="1" x14ac:dyDescent="0.2">
      <c r="A1" s="125" t="s">
        <v>111</v>
      </c>
      <c r="B1" s="125" t="s">
        <v>288</v>
      </c>
      <c r="C1" s="126" t="s">
        <v>289</v>
      </c>
      <c r="D1" s="126" t="s">
        <v>290</v>
      </c>
      <c r="E1" s="126" t="s">
        <v>291</v>
      </c>
      <c r="F1" s="125" t="s">
        <v>126</v>
      </c>
      <c r="G1" s="127" t="s">
        <v>292</v>
      </c>
      <c r="H1" s="127" t="s">
        <v>293</v>
      </c>
      <c r="I1" s="127" t="s">
        <v>294</v>
      </c>
      <c r="J1" s="127" t="s">
        <v>80</v>
      </c>
      <c r="K1" s="127" t="s">
        <v>89</v>
      </c>
      <c r="L1" s="127" t="s">
        <v>295</v>
      </c>
      <c r="M1" s="75" t="s">
        <v>296</v>
      </c>
      <c r="N1" s="75"/>
    </row>
    <row r="2" spans="1:19" ht="12.75" customHeight="1" x14ac:dyDescent="0.2">
      <c r="A2" s="117" t="s">
        <v>297</v>
      </c>
      <c r="B2" s="117" t="str">
        <f>+LEFT(A2,1)</f>
        <v>1</v>
      </c>
      <c r="C2" s="117" t="e">
        <f>+MID(VLOOKUP(A2,#REF!,2,0),4,LEN(VLOOKUP(A2,#REF!,2,0))-4)</f>
        <v>#REF!</v>
      </c>
      <c r="D2" s="117" t="s">
        <v>298</v>
      </c>
      <c r="E2" s="117" t="e">
        <f>+VLOOKUP(A2,#REF!,3,0)</f>
        <v>#REF!</v>
      </c>
      <c r="F2" s="117" t="e">
        <f>+VLOOKUP(A2,#REF!,10,0)</f>
        <v>#REF!</v>
      </c>
      <c r="G2" s="117" t="e">
        <f>+VLOOKUP(A2,#REF!,13)</f>
        <v>#REF!</v>
      </c>
      <c r="H2" s="119" t="e">
        <f>+_xlfn.RANK.EQ(G2,$G$2:$G$82,1)</f>
        <v>#REF!</v>
      </c>
      <c r="I2" s="117" t="e">
        <f t="shared" ref="I2:I33" si="0">+IF(F2=$F$2,$P$4,IF(F2=$F$3,$P$2,$P$3))</f>
        <v>#REF!</v>
      </c>
      <c r="J2" s="117" t="s">
        <v>299</v>
      </c>
      <c r="K2" s="117" t="e">
        <f>+IF(ISBLANK(VLOOKUP(A2,#REF!,5,0)),"",VLOOKUP(A2,#REF!,5,0))</f>
        <v>#REF!</v>
      </c>
      <c r="L2" s="117" t="e">
        <f>+IF(ISBLANK(VLOOKUP(A2,#REF!,9,0)),"",VLOOKUP(A2,#REF!,9,0))</f>
        <v>#REF!</v>
      </c>
      <c r="M2" s="117" t="e">
        <f t="shared" ref="M2" si="1">+IF(OR(AND(K2=1,L2=1),AND(ISBLANK(K2),ISBLANK(L2)),K2="",L2=""),0,IF(OR(AND(K2=1,L2=2),AND(K2=1,L2=3)),0.25,IF(OR(AND(K2=2,L2=2),AND(K2=3,L2=1),AND(K2=3,L2=2),AND(K2=2,L2=1)),0.5,IF(AND(K2=2,L2=3),0.75,1))))</f>
        <v>#REF!</v>
      </c>
      <c r="N2" s="117" t="e">
        <f>+AVERAGEIF($D$2:$D$82,D2,$M$2:$M$82)</f>
        <v>#REF!</v>
      </c>
      <c r="O2" s="115" t="s">
        <v>27</v>
      </c>
      <c r="P2" s="116" t="s">
        <v>300</v>
      </c>
      <c r="Q2" s="116"/>
      <c r="R2" s="117"/>
      <c r="S2" s="117"/>
    </row>
    <row r="3" spans="1:19" ht="12.75" customHeight="1" x14ac:dyDescent="0.2">
      <c r="A3" s="117" t="s">
        <v>301</v>
      </c>
      <c r="B3" s="117" t="str">
        <f t="shared" ref="B3:B42" si="2">+LEFT(A3,1)</f>
        <v>1</v>
      </c>
      <c r="C3" s="117" t="e">
        <f>+MID(VLOOKUP(A3,#REF!,2,0),4,LEN(VLOOKUP(A3,#REF!,2,0))-4)</f>
        <v>#REF!</v>
      </c>
      <c r="D3" s="117" t="s">
        <v>298</v>
      </c>
      <c r="E3" s="117" t="e">
        <f>+VLOOKUP(A3,#REF!,3,0)</f>
        <v>#REF!</v>
      </c>
      <c r="F3" s="117" t="e">
        <f>+VLOOKUP(A3,#REF!,10,0)</f>
        <v>#REF!</v>
      </c>
      <c r="G3" s="117" t="e">
        <f>+VLOOKUP(A3,#REF!,13,0)</f>
        <v>#REF!</v>
      </c>
      <c r="H3" s="119" t="e">
        <f t="shared" ref="H3:H70" si="3">+_xlfn.RANK.EQ(G3,$G$2:$G$82,1)</f>
        <v>#REF!</v>
      </c>
      <c r="I3" s="117" t="e">
        <f t="shared" si="0"/>
        <v>#REF!</v>
      </c>
      <c r="J3" s="117" t="s">
        <v>299</v>
      </c>
      <c r="K3" s="117" t="e">
        <f>+IF(ISBLANK(VLOOKUP(A3,#REF!,5,0)),"",VLOOKUP(A3,#REF!,5,0))</f>
        <v>#REF!</v>
      </c>
      <c r="L3" s="117" t="e">
        <f>+IF(ISBLANK(VLOOKUP(A3,#REF!,9,0)),"",VLOOKUP(A3,#REF!,9,0))</f>
        <v>#REF!</v>
      </c>
      <c r="M3" s="117" t="e">
        <f>+IF(OR(AND(K3=1,L3=1),AND(ISBLANK(K3),ISBLANK(L3)),K3="",L3=""),0,IF(OR(AND(K3=1,L3=2),AND(K3=1,L3=3)),0.25,IF(OR(AND(K3=2,L3=2),AND(K3=3,L3=1),AND(K3=3,L3=2),AND(K3=2,L3=1)),0.5,IF(AND(K3=2,L3=3),0.75,1))))</f>
        <v>#REF!</v>
      </c>
      <c r="N3" s="117" t="e">
        <f t="shared" ref="N3:N70" si="4">+AVERAGEIF($D$2:$D$82,D3,$M$2:$M$82)</f>
        <v>#REF!</v>
      </c>
      <c r="O3" s="118" t="s">
        <v>30</v>
      </c>
      <c r="P3" s="116" t="s">
        <v>302</v>
      </c>
      <c r="Q3" s="116"/>
      <c r="R3" s="117" t="s">
        <v>303</v>
      </c>
      <c r="S3" s="117"/>
    </row>
    <row r="4" spans="1:19" ht="16.5" customHeight="1" x14ac:dyDescent="0.2">
      <c r="A4" s="117" t="s">
        <v>304</v>
      </c>
      <c r="B4" s="117" t="str">
        <f t="shared" si="2"/>
        <v>1</v>
      </c>
      <c r="C4" s="117" t="e">
        <f>+MID(VLOOKUP(A4,#REF!,2,0),4,LEN(VLOOKUP(A4,#REF!,2,0))-4)</f>
        <v>#REF!</v>
      </c>
      <c r="D4" s="117" t="s">
        <v>298</v>
      </c>
      <c r="E4" s="117" t="e">
        <f>+VLOOKUP(A4,#REF!,3,0)</f>
        <v>#REF!</v>
      </c>
      <c r="F4" s="117" t="e">
        <f>+VLOOKUP(A4,#REF!,10,0)</f>
        <v>#REF!</v>
      </c>
      <c r="G4" s="117" t="e">
        <f>+VLOOKUP(A4,#REF!,13,0)</f>
        <v>#REF!</v>
      </c>
      <c r="H4" s="119" t="e">
        <f t="shared" si="3"/>
        <v>#REF!</v>
      </c>
      <c r="I4" s="117" t="e">
        <f t="shared" si="0"/>
        <v>#REF!</v>
      </c>
      <c r="J4" s="117" t="s">
        <v>299</v>
      </c>
      <c r="K4" s="117" t="e">
        <f>+IF(ISBLANK(VLOOKUP(A4,#REF!,5,0)),"",VLOOKUP(A4,#REF!,5,0))</f>
        <v>#REF!</v>
      </c>
      <c r="L4" s="117" t="e">
        <f>+IF(ISBLANK(VLOOKUP(A4,#REF!,9,0)),"",VLOOKUP(A4,#REF!,9,0))</f>
        <v>#REF!</v>
      </c>
      <c r="M4" s="117" t="e">
        <f t="shared" ref="M4:M67" si="5">+IF(OR(AND(K4=1,L4=1),AND(ISBLANK(K4),ISBLANK(L4)),K4="",L4=""),0,IF(OR(AND(K4=1,L4=2),AND(K4=1,L4=3)),0.25,IF(OR(AND(K4=2,L4=2),AND(K4=3,L4=1),AND(K4=3,L4=2),AND(K4=2,L4=1)),0.5,IF(AND(K4=2,L4=3),0.75,1))))</f>
        <v>#REF!</v>
      </c>
      <c r="N4" s="117" t="e">
        <f t="shared" si="4"/>
        <v>#REF!</v>
      </c>
      <c r="O4" s="118" t="s">
        <v>33</v>
      </c>
      <c r="P4" s="116" t="s">
        <v>305</v>
      </c>
      <c r="Q4" s="116"/>
      <c r="R4" s="117"/>
      <c r="S4" s="117"/>
    </row>
    <row r="5" spans="1:19" x14ac:dyDescent="0.2">
      <c r="A5" s="117" t="s">
        <v>306</v>
      </c>
      <c r="B5" s="117" t="str">
        <f t="shared" si="2"/>
        <v>1</v>
      </c>
      <c r="C5" s="117" t="e">
        <f>+MID(VLOOKUP(A5,#REF!,2,0),4,LEN(VLOOKUP(A5,#REF!,2,0))-4)</f>
        <v>#REF!</v>
      </c>
      <c r="D5" s="117" t="s">
        <v>298</v>
      </c>
      <c r="E5" s="117" t="e">
        <f>+VLOOKUP(A5,#REF!,3,0)</f>
        <v>#REF!</v>
      </c>
      <c r="F5" s="117" t="e">
        <f>+VLOOKUP(A5,#REF!,10,0)</f>
        <v>#REF!</v>
      </c>
      <c r="G5" s="117" t="e">
        <f>+VLOOKUP(A5,#REF!,13,0)</f>
        <v>#REF!</v>
      </c>
      <c r="H5" s="119" t="e">
        <f t="shared" si="3"/>
        <v>#REF!</v>
      </c>
      <c r="I5" s="117" t="e">
        <f t="shared" si="0"/>
        <v>#REF!</v>
      </c>
      <c r="J5" s="117" t="s">
        <v>299</v>
      </c>
      <c r="K5" s="117" t="e">
        <f>+IF(ISBLANK(VLOOKUP(A5,#REF!,5,0)),"",VLOOKUP(A5,#REF!,5,0))</f>
        <v>#REF!</v>
      </c>
      <c r="L5" s="117" t="e">
        <f>+IF(ISBLANK(VLOOKUP(A5,#REF!,9,0)),"",VLOOKUP(A5,#REF!,9,0))</f>
        <v>#REF!</v>
      </c>
      <c r="M5" s="117" t="e">
        <f t="shared" si="5"/>
        <v>#REF!</v>
      </c>
      <c r="N5" s="117" t="e">
        <f t="shared" si="4"/>
        <v>#REF!</v>
      </c>
      <c r="O5" s="117"/>
      <c r="P5" s="117"/>
    </row>
    <row r="6" spans="1:19" x14ac:dyDescent="0.2">
      <c r="A6" s="117" t="s">
        <v>307</v>
      </c>
      <c r="B6" s="117" t="str">
        <f t="shared" si="2"/>
        <v>1</v>
      </c>
      <c r="C6" s="117" t="e">
        <f>+MID(VLOOKUP(A6,#REF!,2,0),4,LEN(VLOOKUP(A6,#REF!,2,0))-4)</f>
        <v>#REF!</v>
      </c>
      <c r="D6" s="117" t="s">
        <v>298</v>
      </c>
      <c r="E6" s="117" t="e">
        <f>+VLOOKUP(A6,#REF!,3,0)</f>
        <v>#REF!</v>
      </c>
      <c r="F6" s="117" t="e">
        <f>+VLOOKUP(A6,#REF!,10,0)</f>
        <v>#REF!</v>
      </c>
      <c r="G6" s="117" t="e">
        <f>+VLOOKUP(A6,#REF!,13,0)</f>
        <v>#REF!</v>
      </c>
      <c r="H6" s="119" t="e">
        <f t="shared" si="3"/>
        <v>#REF!</v>
      </c>
      <c r="I6" s="117" t="e">
        <f t="shared" si="0"/>
        <v>#REF!</v>
      </c>
      <c r="J6" s="117" t="s">
        <v>299</v>
      </c>
      <c r="K6" s="117" t="e">
        <f>+IF(ISBLANK(VLOOKUP(A6,#REF!,5,0)),"",VLOOKUP(A6,#REF!,5,0))</f>
        <v>#REF!</v>
      </c>
      <c r="L6" s="117" t="e">
        <f>+IF(ISBLANK(VLOOKUP(A6,#REF!,9,0)),"",VLOOKUP(A6,#REF!,9,0))</f>
        <v>#REF!</v>
      </c>
      <c r="M6" s="117" t="e">
        <f t="shared" si="5"/>
        <v>#REF!</v>
      </c>
      <c r="N6" s="117" t="e">
        <f t="shared" si="4"/>
        <v>#REF!</v>
      </c>
      <c r="O6" s="117"/>
      <c r="P6" s="117"/>
    </row>
    <row r="7" spans="1:19" x14ac:dyDescent="0.2">
      <c r="A7" s="117" t="s">
        <v>308</v>
      </c>
      <c r="B7" s="117" t="str">
        <f t="shared" si="2"/>
        <v>2</v>
      </c>
      <c r="C7" s="117" t="e">
        <f>+MID(VLOOKUP(A7,#REF!,2,0),4,LEN(VLOOKUP(A7,#REF!,2,0))-4)</f>
        <v>#REF!</v>
      </c>
      <c r="D7" s="117" t="s">
        <v>298</v>
      </c>
      <c r="E7" s="117" t="e">
        <f>+VLOOKUP(A7,#REF!,3,0)</f>
        <v>#REF!</v>
      </c>
      <c r="F7" s="117" t="e">
        <f>+VLOOKUP(A7,#REF!,10,0)</f>
        <v>#REF!</v>
      </c>
      <c r="G7" s="117" t="e">
        <f>+VLOOKUP(A7,#REF!,13,0)</f>
        <v>#REF!</v>
      </c>
      <c r="H7" s="119" t="e">
        <f t="shared" si="3"/>
        <v>#REF!</v>
      </c>
      <c r="I7" s="117" t="e">
        <f t="shared" si="0"/>
        <v>#REF!</v>
      </c>
      <c r="J7" s="117" t="s">
        <v>309</v>
      </c>
      <c r="K7" s="117" t="e">
        <f>+IF(ISBLANK(VLOOKUP(A7,#REF!,5,0)),"",VLOOKUP(A7,#REF!,5,0))</f>
        <v>#REF!</v>
      </c>
      <c r="L7" s="117" t="e">
        <f>+IF(ISBLANK(VLOOKUP(A7,#REF!,9,0)),"",VLOOKUP(A7,#REF!,9,0))</f>
        <v>#REF!</v>
      </c>
      <c r="M7" s="117" t="e">
        <f t="shared" si="5"/>
        <v>#REF!</v>
      </c>
      <c r="N7" s="117" t="e">
        <f t="shared" si="4"/>
        <v>#REF!</v>
      </c>
      <c r="O7" s="117"/>
      <c r="P7" s="117"/>
    </row>
    <row r="8" spans="1:19" x14ac:dyDescent="0.2">
      <c r="A8" s="117" t="s">
        <v>310</v>
      </c>
      <c r="B8" s="117" t="str">
        <f t="shared" si="2"/>
        <v>2</v>
      </c>
      <c r="C8" s="117" t="e">
        <f>+MID(VLOOKUP(A8,#REF!,2,0),4,LEN(VLOOKUP(A8,#REF!,2,0))-4)</f>
        <v>#REF!</v>
      </c>
      <c r="D8" s="117" t="s">
        <v>298</v>
      </c>
      <c r="E8" s="117" t="e">
        <f>+VLOOKUP(A8,#REF!,3,0)</f>
        <v>#REF!</v>
      </c>
      <c r="F8" s="117" t="e">
        <f>+VLOOKUP(A8,#REF!,10,0)</f>
        <v>#REF!</v>
      </c>
      <c r="G8" s="117" t="e">
        <f>+VLOOKUP(A8,#REF!,13,0)</f>
        <v>#REF!</v>
      </c>
      <c r="H8" s="119" t="e">
        <f t="shared" si="3"/>
        <v>#REF!</v>
      </c>
      <c r="I8" s="117" t="e">
        <f t="shared" si="0"/>
        <v>#REF!</v>
      </c>
      <c r="J8" s="117" t="s">
        <v>309</v>
      </c>
      <c r="K8" s="117" t="e">
        <f>+IF(ISBLANK(VLOOKUP(A8,#REF!,5,0)),"",VLOOKUP(A8,#REF!,5,0))</f>
        <v>#REF!</v>
      </c>
      <c r="L8" s="117" t="e">
        <f>+IF(ISBLANK(VLOOKUP(A8,#REF!,9,0)),"",VLOOKUP(A8,#REF!,9,0))</f>
        <v>#REF!</v>
      </c>
      <c r="M8" s="117" t="e">
        <f t="shared" si="5"/>
        <v>#REF!</v>
      </c>
      <c r="N8" s="117" t="e">
        <f t="shared" si="4"/>
        <v>#REF!</v>
      </c>
      <c r="O8" s="117"/>
      <c r="P8" s="117"/>
    </row>
    <row r="9" spans="1:19" x14ac:dyDescent="0.2">
      <c r="A9" s="117" t="s">
        <v>311</v>
      </c>
      <c r="B9" s="117" t="str">
        <f t="shared" si="2"/>
        <v>2</v>
      </c>
      <c r="C9" s="117" t="e">
        <f>+MID(VLOOKUP(A9,#REF!,2,0),4,LEN(VLOOKUP(A9,#REF!,2,0))-4)</f>
        <v>#REF!</v>
      </c>
      <c r="D9" s="117" t="s">
        <v>298</v>
      </c>
      <c r="E9" s="117" t="e">
        <f>+VLOOKUP(A9,#REF!,3,0)</f>
        <v>#REF!</v>
      </c>
      <c r="F9" s="117" t="e">
        <f>+VLOOKUP(A9,#REF!,10,0)</f>
        <v>#REF!</v>
      </c>
      <c r="G9" s="117" t="e">
        <f>+VLOOKUP(A9,#REF!,13,0)</f>
        <v>#REF!</v>
      </c>
      <c r="H9" s="119" t="e">
        <f t="shared" si="3"/>
        <v>#REF!</v>
      </c>
      <c r="I9" s="117" t="e">
        <f t="shared" si="0"/>
        <v>#REF!</v>
      </c>
      <c r="J9" s="117" t="s">
        <v>309</v>
      </c>
      <c r="K9" s="117" t="e">
        <f>+IF(ISBLANK(VLOOKUP(A9,#REF!,5,0)),"",VLOOKUP(A9,#REF!,5,0))</f>
        <v>#REF!</v>
      </c>
      <c r="L9" s="117" t="e">
        <f>+IF(ISBLANK(VLOOKUP(A9,#REF!,9,0)),"",VLOOKUP(A9,#REF!,9,0))</f>
        <v>#REF!</v>
      </c>
      <c r="M9" s="117" t="e">
        <f t="shared" si="5"/>
        <v>#REF!</v>
      </c>
      <c r="N9" s="117" t="e">
        <f t="shared" si="4"/>
        <v>#REF!</v>
      </c>
      <c r="O9" s="117"/>
      <c r="P9" s="117"/>
    </row>
    <row r="10" spans="1:19" x14ac:dyDescent="0.2">
      <c r="A10" s="117" t="s">
        <v>312</v>
      </c>
      <c r="B10" s="117" t="str">
        <f t="shared" si="2"/>
        <v>3</v>
      </c>
      <c r="C10" s="117" t="e">
        <f>+MID(VLOOKUP(A10,#REF!,2,0),4,LEN(VLOOKUP(A10,#REF!,2,0))-4)</f>
        <v>#REF!</v>
      </c>
      <c r="D10" s="117" t="s">
        <v>298</v>
      </c>
      <c r="E10" s="117" t="e">
        <f>+VLOOKUP(A10,#REF!,3,0)</f>
        <v>#REF!</v>
      </c>
      <c r="F10" s="117" t="e">
        <f>+VLOOKUP(A10,#REF!,10,0)</f>
        <v>#REF!</v>
      </c>
      <c r="G10" s="117" t="e">
        <f>+VLOOKUP(A10,#REF!,13,0)</f>
        <v>#REF!</v>
      </c>
      <c r="H10" s="119" t="e">
        <f t="shared" si="3"/>
        <v>#REF!</v>
      </c>
      <c r="I10" s="117" t="e">
        <f t="shared" si="0"/>
        <v>#REF!</v>
      </c>
      <c r="J10" s="117" t="s">
        <v>313</v>
      </c>
      <c r="K10" s="117" t="e">
        <f>+IF(ISBLANK(VLOOKUP(A10,#REF!,5,0)),"",VLOOKUP(A10,#REF!,5,0))</f>
        <v>#REF!</v>
      </c>
      <c r="L10" s="117" t="e">
        <f>+IF(ISBLANK(VLOOKUP(A10,#REF!,9,0)),"",VLOOKUP(A10,#REF!,9,0))</f>
        <v>#REF!</v>
      </c>
      <c r="M10" s="117" t="e">
        <f t="shared" si="5"/>
        <v>#REF!</v>
      </c>
      <c r="N10" s="117" t="e">
        <f t="shared" si="4"/>
        <v>#REF!</v>
      </c>
      <c r="O10" s="117"/>
      <c r="P10" s="117"/>
    </row>
    <row r="11" spans="1:19" x14ac:dyDescent="0.2">
      <c r="A11" s="117" t="s">
        <v>314</v>
      </c>
      <c r="B11" s="117" t="str">
        <f t="shared" si="2"/>
        <v>3</v>
      </c>
      <c r="C11" s="117" t="e">
        <f>+MID(VLOOKUP(A11,#REF!,2,0),4,LEN(VLOOKUP(A11,#REF!,2,0))-4)</f>
        <v>#REF!</v>
      </c>
      <c r="D11" s="117" t="s">
        <v>298</v>
      </c>
      <c r="E11" s="117" t="e">
        <f>+VLOOKUP(A11,#REF!,3,0)</f>
        <v>#REF!</v>
      </c>
      <c r="F11" s="117" t="e">
        <f>+VLOOKUP(A11,#REF!,10,0)</f>
        <v>#REF!</v>
      </c>
      <c r="G11" s="117" t="e">
        <f>+VLOOKUP(A11,#REF!,13,0)</f>
        <v>#REF!</v>
      </c>
      <c r="H11" s="119" t="e">
        <f t="shared" si="3"/>
        <v>#REF!</v>
      </c>
      <c r="I11" s="117" t="e">
        <f t="shared" si="0"/>
        <v>#REF!</v>
      </c>
      <c r="J11" s="117" t="s">
        <v>313</v>
      </c>
      <c r="K11" s="117" t="e">
        <f>+IF(ISBLANK(VLOOKUP(A11,#REF!,5,0)),"",VLOOKUP(A11,#REF!,5,0))</f>
        <v>#REF!</v>
      </c>
      <c r="L11" s="117" t="e">
        <f>+IF(ISBLANK(VLOOKUP(A11,#REF!,9,0)),"",VLOOKUP(A11,#REF!,9,0))</f>
        <v>#REF!</v>
      </c>
      <c r="M11" s="117" t="e">
        <f t="shared" si="5"/>
        <v>#REF!</v>
      </c>
      <c r="N11" s="117" t="e">
        <f t="shared" si="4"/>
        <v>#REF!</v>
      </c>
      <c r="O11" s="117"/>
      <c r="P11" s="117"/>
    </row>
    <row r="12" spans="1:19" x14ac:dyDescent="0.2">
      <c r="A12" s="117" t="s">
        <v>315</v>
      </c>
      <c r="B12" s="117" t="str">
        <f t="shared" si="2"/>
        <v>3</v>
      </c>
      <c r="C12" s="117" t="e">
        <f>+MID(VLOOKUP(A12,#REF!,2,0),4,LEN(VLOOKUP(A12,#REF!,2,0))-4)</f>
        <v>#REF!</v>
      </c>
      <c r="D12" s="117" t="s">
        <v>298</v>
      </c>
      <c r="E12" s="117" t="e">
        <f>+VLOOKUP(A12,#REF!,3,0)</f>
        <v>#REF!</v>
      </c>
      <c r="F12" s="117" t="e">
        <f>+VLOOKUP(A12,#REF!,10,0)</f>
        <v>#REF!</v>
      </c>
      <c r="G12" s="117" t="e">
        <f>+VLOOKUP(A12,#REF!,13,0)</f>
        <v>#REF!</v>
      </c>
      <c r="H12" s="119" t="e">
        <f t="shared" si="3"/>
        <v>#REF!</v>
      </c>
      <c r="I12" s="117" t="e">
        <f t="shared" si="0"/>
        <v>#REF!</v>
      </c>
      <c r="J12" s="117" t="s">
        <v>313</v>
      </c>
      <c r="K12" s="117" t="e">
        <f>+IF(ISBLANK(VLOOKUP(A12,#REF!,5,0)),"",VLOOKUP(A12,#REF!,5,0))</f>
        <v>#REF!</v>
      </c>
      <c r="L12" s="117" t="e">
        <f>+IF(ISBLANK(VLOOKUP(A12,#REF!,9,0)),"",VLOOKUP(A12,#REF!,9,0))</f>
        <v>#REF!</v>
      </c>
      <c r="M12" s="117" t="e">
        <f t="shared" si="5"/>
        <v>#REF!</v>
      </c>
      <c r="N12" s="117" t="e">
        <f t="shared" si="4"/>
        <v>#REF!</v>
      </c>
      <c r="O12" s="117"/>
      <c r="P12" s="117"/>
    </row>
    <row r="13" spans="1:19" x14ac:dyDescent="0.2">
      <c r="A13" s="117" t="s">
        <v>316</v>
      </c>
      <c r="B13" s="117" t="str">
        <f t="shared" si="2"/>
        <v>4</v>
      </c>
      <c r="C13" s="117" t="e">
        <f>+MID(VLOOKUP(A13,#REF!,2,0),4,LEN(VLOOKUP(A13,#REF!,2,0))-4)</f>
        <v>#REF!</v>
      </c>
      <c r="D13" s="117" t="s">
        <v>298</v>
      </c>
      <c r="E13" s="117" t="e">
        <f>+VLOOKUP(A13,#REF!,3,0)</f>
        <v>#REF!</v>
      </c>
      <c r="F13" s="117" t="e">
        <f>+VLOOKUP(A13,#REF!,10,0)</f>
        <v>#REF!</v>
      </c>
      <c r="G13" s="117" t="e">
        <f>+VLOOKUP(A13,#REF!,13,0)</f>
        <v>#REF!</v>
      </c>
      <c r="H13" s="119" t="e">
        <f t="shared" si="3"/>
        <v>#REF!</v>
      </c>
      <c r="I13" s="117" t="e">
        <f t="shared" si="0"/>
        <v>#REF!</v>
      </c>
      <c r="J13" s="117" t="s">
        <v>317</v>
      </c>
      <c r="K13" s="117" t="e">
        <f>+IF(ISBLANK(VLOOKUP(A13,#REF!,5,0)),"",VLOOKUP(A13,#REF!,5,0))</f>
        <v>#REF!</v>
      </c>
      <c r="L13" s="117" t="e">
        <f>+IF(ISBLANK(VLOOKUP(A13,#REF!,9,0)),"",VLOOKUP(A13,#REF!,9,0))</f>
        <v>#REF!</v>
      </c>
      <c r="M13" s="117" t="e">
        <f t="shared" si="5"/>
        <v>#REF!</v>
      </c>
      <c r="N13" s="117" t="e">
        <f t="shared" si="4"/>
        <v>#REF!</v>
      </c>
      <c r="O13" s="117"/>
      <c r="P13" s="117"/>
    </row>
    <row r="14" spans="1:19" x14ac:dyDescent="0.2">
      <c r="A14" s="117" t="s">
        <v>318</v>
      </c>
      <c r="B14" s="117" t="str">
        <f t="shared" si="2"/>
        <v>4</v>
      </c>
      <c r="C14" s="117" t="e">
        <f>+MID(VLOOKUP(A14,#REF!,2,0),4,LEN(VLOOKUP(A14,#REF!,2,0))-4)</f>
        <v>#REF!</v>
      </c>
      <c r="D14" s="117" t="s">
        <v>298</v>
      </c>
      <c r="E14" s="117" t="e">
        <f>+VLOOKUP(A14,#REF!,3,0)</f>
        <v>#REF!</v>
      </c>
      <c r="F14" s="117" t="e">
        <f>+VLOOKUP(A14,#REF!,10,0)</f>
        <v>#REF!</v>
      </c>
      <c r="G14" s="117" t="e">
        <f>+VLOOKUP(A14,#REF!,13,0)</f>
        <v>#REF!</v>
      </c>
      <c r="H14" s="119" t="e">
        <f t="shared" si="3"/>
        <v>#REF!</v>
      </c>
      <c r="I14" s="117" t="e">
        <f t="shared" si="0"/>
        <v>#REF!</v>
      </c>
      <c r="J14" s="117" t="s">
        <v>317</v>
      </c>
      <c r="K14" s="117" t="e">
        <f>+IF(ISBLANK(VLOOKUP(A14,#REF!,5,0)),"",VLOOKUP(A14,#REF!,5,0))</f>
        <v>#REF!</v>
      </c>
      <c r="L14" s="117" t="e">
        <f>+IF(ISBLANK(VLOOKUP(A14,#REF!,9,0)),"",VLOOKUP(A14,#REF!,9,0))</f>
        <v>#REF!</v>
      </c>
      <c r="M14" s="117" t="e">
        <f t="shared" si="5"/>
        <v>#REF!</v>
      </c>
      <c r="N14" s="117" t="e">
        <f t="shared" si="4"/>
        <v>#REF!</v>
      </c>
      <c r="O14" s="117"/>
      <c r="P14" s="117"/>
    </row>
    <row r="15" spans="1:19" x14ac:dyDescent="0.2">
      <c r="A15" s="117" t="s">
        <v>319</v>
      </c>
      <c r="B15" s="117" t="str">
        <f t="shared" si="2"/>
        <v>4</v>
      </c>
      <c r="C15" s="117" t="e">
        <f>+MID(VLOOKUP(A15,#REF!,2,0),4,LEN(VLOOKUP(A15,#REF!,2,0))-4)</f>
        <v>#REF!</v>
      </c>
      <c r="D15" s="117" t="s">
        <v>298</v>
      </c>
      <c r="E15" s="117" t="e">
        <f>+VLOOKUP(A15,#REF!,3,0)</f>
        <v>#REF!</v>
      </c>
      <c r="F15" s="117" t="e">
        <f>+VLOOKUP(A15,#REF!,10,0)</f>
        <v>#REF!</v>
      </c>
      <c r="G15" s="117" t="e">
        <f>+VLOOKUP(A15,#REF!,13,0)</f>
        <v>#REF!</v>
      </c>
      <c r="H15" s="119" t="e">
        <f t="shared" si="3"/>
        <v>#REF!</v>
      </c>
      <c r="I15" s="117" t="e">
        <f t="shared" si="0"/>
        <v>#REF!</v>
      </c>
      <c r="J15" s="117" t="s">
        <v>317</v>
      </c>
      <c r="K15" s="117" t="e">
        <f>+IF(ISBLANK(VLOOKUP(A15,#REF!,5,0)),"",VLOOKUP(A15,#REF!,5,0))</f>
        <v>#REF!</v>
      </c>
      <c r="L15" s="117" t="e">
        <f>+IF(ISBLANK(VLOOKUP(A15,#REF!,9,0)),"",VLOOKUP(A15,#REF!,9,0))</f>
        <v>#REF!</v>
      </c>
      <c r="M15" s="117" t="e">
        <f t="shared" si="5"/>
        <v>#REF!</v>
      </c>
      <c r="N15" s="117" t="e">
        <f t="shared" si="4"/>
        <v>#REF!</v>
      </c>
      <c r="O15" s="117"/>
      <c r="P15" s="117"/>
    </row>
    <row r="16" spans="1:19" x14ac:dyDescent="0.2">
      <c r="A16" s="117" t="s">
        <v>320</v>
      </c>
      <c r="B16" s="117" t="str">
        <f t="shared" si="2"/>
        <v>4</v>
      </c>
      <c r="C16" s="117" t="e">
        <f>+MID(VLOOKUP(A16,#REF!,2,0),4,LEN(VLOOKUP(A16,#REF!,2,0))-4)</f>
        <v>#REF!</v>
      </c>
      <c r="D16" s="117" t="s">
        <v>298</v>
      </c>
      <c r="E16" s="117" t="e">
        <f>+VLOOKUP(A16,#REF!,3,0)</f>
        <v>#REF!</v>
      </c>
      <c r="F16" s="117" t="e">
        <f>+VLOOKUP(A16,#REF!,10,0)</f>
        <v>#REF!</v>
      </c>
      <c r="G16" s="117" t="e">
        <f>+VLOOKUP(A16,#REF!,13,0)</f>
        <v>#REF!</v>
      </c>
      <c r="H16" s="119" t="e">
        <f t="shared" si="3"/>
        <v>#REF!</v>
      </c>
      <c r="I16" s="117" t="e">
        <f t="shared" si="0"/>
        <v>#REF!</v>
      </c>
      <c r="J16" s="117" t="s">
        <v>317</v>
      </c>
      <c r="K16" s="117" t="e">
        <f>+IF(ISBLANK(VLOOKUP(A16,#REF!,5,0)),"",VLOOKUP(A16,#REF!,5,0))</f>
        <v>#REF!</v>
      </c>
      <c r="L16" s="117" t="e">
        <f>+IF(ISBLANK(VLOOKUP(A16,#REF!,9,0)),"",VLOOKUP(A16,#REF!,9,0))</f>
        <v>#REF!</v>
      </c>
      <c r="M16" s="117" t="e">
        <f t="shared" si="5"/>
        <v>#REF!</v>
      </c>
      <c r="N16" s="117" t="e">
        <f t="shared" si="4"/>
        <v>#REF!</v>
      </c>
      <c r="O16" s="117"/>
      <c r="P16" s="117"/>
    </row>
    <row r="17" spans="1:16" x14ac:dyDescent="0.2">
      <c r="A17" s="117" t="s">
        <v>321</v>
      </c>
      <c r="B17" s="117" t="str">
        <f t="shared" si="2"/>
        <v>4</v>
      </c>
      <c r="C17" s="117" t="e">
        <f>+MID(VLOOKUP(A17,#REF!,2,0),4,LEN(VLOOKUP(A17,#REF!,2,0))-4)</f>
        <v>#REF!</v>
      </c>
      <c r="D17" s="117" t="s">
        <v>298</v>
      </c>
      <c r="E17" s="117" t="e">
        <f>+VLOOKUP(A17,#REF!,3,0)</f>
        <v>#REF!</v>
      </c>
      <c r="F17" s="117" t="e">
        <f>+VLOOKUP(A17,#REF!,10,0)</f>
        <v>#REF!</v>
      </c>
      <c r="G17" s="117" t="e">
        <f>+VLOOKUP(A17,#REF!,13,0)</f>
        <v>#REF!</v>
      </c>
      <c r="H17" s="119" t="e">
        <f t="shared" si="3"/>
        <v>#REF!</v>
      </c>
      <c r="I17" s="117" t="e">
        <f t="shared" si="0"/>
        <v>#REF!</v>
      </c>
      <c r="J17" s="117" t="s">
        <v>317</v>
      </c>
      <c r="K17" s="117" t="e">
        <f>+IF(ISBLANK(VLOOKUP(A17,#REF!,5,0)),"",VLOOKUP(A17,#REF!,5,0))</f>
        <v>#REF!</v>
      </c>
      <c r="L17" s="117" t="e">
        <f>+IF(ISBLANK(VLOOKUP(A17,#REF!,9,0)),"",VLOOKUP(A17,#REF!,9,0))</f>
        <v>#REF!</v>
      </c>
      <c r="M17" s="117" t="e">
        <f t="shared" si="5"/>
        <v>#REF!</v>
      </c>
      <c r="N17" s="117" t="e">
        <f t="shared" si="4"/>
        <v>#REF!</v>
      </c>
      <c r="O17" s="117"/>
      <c r="P17" s="117"/>
    </row>
    <row r="18" spans="1:16" x14ac:dyDescent="0.2">
      <c r="A18" s="117" t="s">
        <v>322</v>
      </c>
      <c r="B18" s="117" t="str">
        <f t="shared" si="2"/>
        <v>4</v>
      </c>
      <c r="C18" s="117" t="e">
        <f>+MID(VLOOKUP(A18,#REF!,2,0),4,LEN(VLOOKUP(A18,#REF!,2,0))-4)</f>
        <v>#REF!</v>
      </c>
      <c r="D18" s="117" t="s">
        <v>298</v>
      </c>
      <c r="E18" s="117" t="e">
        <f>+VLOOKUP(A18,#REF!,3,0)</f>
        <v>#REF!</v>
      </c>
      <c r="F18" s="117" t="e">
        <f>+VLOOKUP(A18,#REF!,10,0)</f>
        <v>#REF!</v>
      </c>
      <c r="G18" s="117" t="e">
        <f>+VLOOKUP(A18,#REF!,13,0)</f>
        <v>#REF!</v>
      </c>
      <c r="H18" s="119" t="e">
        <f t="shared" si="3"/>
        <v>#REF!</v>
      </c>
      <c r="I18" s="117" t="e">
        <f t="shared" si="0"/>
        <v>#REF!</v>
      </c>
      <c r="J18" s="117" t="s">
        <v>317</v>
      </c>
      <c r="K18" s="117" t="e">
        <f>+IF(ISBLANK(VLOOKUP(A18,#REF!,5,0)),"",VLOOKUP(A18,#REF!,5,0))</f>
        <v>#REF!</v>
      </c>
      <c r="L18" s="117" t="e">
        <f>+IF(ISBLANK(VLOOKUP(A18,#REF!,9,0)),"",VLOOKUP(A18,#REF!,9,0))</f>
        <v>#REF!</v>
      </c>
      <c r="M18" s="117" t="e">
        <f t="shared" si="5"/>
        <v>#REF!</v>
      </c>
      <c r="N18" s="117" t="e">
        <f t="shared" si="4"/>
        <v>#REF!</v>
      </c>
      <c r="O18" s="117"/>
      <c r="P18" s="117"/>
    </row>
    <row r="19" spans="1:16" x14ac:dyDescent="0.2">
      <c r="A19" s="117" t="s">
        <v>323</v>
      </c>
      <c r="B19" s="117" t="str">
        <f t="shared" si="2"/>
        <v>4</v>
      </c>
      <c r="C19" s="117" t="e">
        <f>+MID(VLOOKUP(A19,#REF!,2,0),4,LEN(VLOOKUP(A19,#REF!,2,0))-4)</f>
        <v>#REF!</v>
      </c>
      <c r="D19" s="117" t="s">
        <v>298</v>
      </c>
      <c r="E19" s="117" t="e">
        <f>+VLOOKUP(A19,#REF!,3,0)</f>
        <v>#REF!</v>
      </c>
      <c r="F19" s="117" t="e">
        <f>+VLOOKUP(A19,#REF!,10,0)</f>
        <v>#REF!</v>
      </c>
      <c r="G19" s="117" t="e">
        <f>+VLOOKUP(A19,#REF!,13,0)</f>
        <v>#REF!</v>
      </c>
      <c r="H19" s="119" t="e">
        <f t="shared" ref="H19" si="6">+_xlfn.RANK.EQ(G19,$G$2:$G$82,1)</f>
        <v>#REF!</v>
      </c>
      <c r="I19" s="117" t="e">
        <f t="shared" si="0"/>
        <v>#REF!</v>
      </c>
      <c r="J19" s="117" t="s">
        <v>317</v>
      </c>
      <c r="K19" s="117" t="e">
        <f>+IF(ISBLANK(VLOOKUP(A19,#REF!,5,0)),"",VLOOKUP(A19,#REF!,5,0))</f>
        <v>#REF!</v>
      </c>
      <c r="L19" s="117" t="e">
        <f>+IF(ISBLANK(VLOOKUP(A19,#REF!,9,0)),"",VLOOKUP(A19,#REF!,9,0))</f>
        <v>#REF!</v>
      </c>
      <c r="M19" s="117" t="e">
        <f t="shared" si="5"/>
        <v>#REF!</v>
      </c>
      <c r="N19" s="117" t="e">
        <f t="shared" ref="N19" si="7">+AVERAGEIF($D$2:$D$82,D19,$M$2:$M$82)</f>
        <v>#REF!</v>
      </c>
      <c r="O19" s="117"/>
      <c r="P19" s="117"/>
    </row>
    <row r="20" spans="1:16" x14ac:dyDescent="0.2">
      <c r="A20" s="117" t="s">
        <v>324</v>
      </c>
      <c r="B20" s="117" t="str">
        <f t="shared" si="2"/>
        <v>5</v>
      </c>
      <c r="C20" s="117" t="e">
        <f>+MID(VLOOKUP(A20,#REF!,2,0),4,LEN(VLOOKUP(A20,#REF!,2,0))-4)</f>
        <v>#REF!</v>
      </c>
      <c r="D20" s="117" t="s">
        <v>298</v>
      </c>
      <c r="E20" s="117" t="e">
        <f>+VLOOKUP(A20,#REF!,3,0)</f>
        <v>#REF!</v>
      </c>
      <c r="F20" s="117" t="e">
        <f>+VLOOKUP(A20,#REF!,10,0)</f>
        <v>#REF!</v>
      </c>
      <c r="G20" s="117" t="e">
        <f>+VLOOKUP(A20,#REF!,13,0)</f>
        <v>#REF!</v>
      </c>
      <c r="H20" s="119" t="e">
        <f t="shared" si="3"/>
        <v>#REF!</v>
      </c>
      <c r="I20" s="117" t="e">
        <f t="shared" si="0"/>
        <v>#REF!</v>
      </c>
      <c r="J20" s="117" t="s">
        <v>325</v>
      </c>
      <c r="K20" s="117" t="e">
        <f>+IF(ISBLANK(VLOOKUP(A20,#REF!,5,0)),"",VLOOKUP(A20,#REF!,5,0))</f>
        <v>#REF!</v>
      </c>
      <c r="L20" s="117" t="e">
        <f>+IF(ISBLANK(VLOOKUP(A20,#REF!,9,0)),"",VLOOKUP(A20,#REF!,9,0))</f>
        <v>#REF!</v>
      </c>
      <c r="M20" s="117" t="e">
        <f t="shared" si="5"/>
        <v>#REF!</v>
      </c>
      <c r="N20" s="117" t="e">
        <f t="shared" si="4"/>
        <v>#REF!</v>
      </c>
      <c r="O20" s="117"/>
      <c r="P20" s="117"/>
    </row>
    <row r="21" spans="1:16" x14ac:dyDescent="0.2">
      <c r="A21" s="117" t="s">
        <v>326</v>
      </c>
      <c r="B21" s="117" t="str">
        <f t="shared" si="2"/>
        <v>5</v>
      </c>
      <c r="C21" s="117" t="e">
        <f>+MID(VLOOKUP(A21,#REF!,2,0),4,LEN(VLOOKUP(A21,#REF!,2,0))-4)</f>
        <v>#REF!</v>
      </c>
      <c r="D21" s="117" t="s">
        <v>298</v>
      </c>
      <c r="E21" s="117" t="e">
        <f>+VLOOKUP(A21,#REF!,3,0)</f>
        <v>#REF!</v>
      </c>
      <c r="F21" s="117" t="e">
        <f>+VLOOKUP(A21,#REF!,10,0)</f>
        <v>#REF!</v>
      </c>
      <c r="G21" s="117" t="e">
        <f>+VLOOKUP(A21,#REF!,13,0)</f>
        <v>#REF!</v>
      </c>
      <c r="H21" s="119" t="e">
        <f t="shared" si="3"/>
        <v>#REF!</v>
      </c>
      <c r="I21" s="117" t="e">
        <f t="shared" si="0"/>
        <v>#REF!</v>
      </c>
      <c r="J21" s="117" t="s">
        <v>325</v>
      </c>
      <c r="K21" s="117" t="e">
        <f>+IF(ISBLANK(VLOOKUP(A21,#REF!,5,0)),"",VLOOKUP(A21,#REF!,5,0))</f>
        <v>#REF!</v>
      </c>
      <c r="L21" s="117" t="e">
        <f>+IF(ISBLANK(VLOOKUP(A21,#REF!,9,0)),"",VLOOKUP(A21,#REF!,9,0))</f>
        <v>#REF!</v>
      </c>
      <c r="M21" s="117" t="e">
        <f t="shared" si="5"/>
        <v>#REF!</v>
      </c>
      <c r="N21" s="117" t="e">
        <f t="shared" si="4"/>
        <v>#REF!</v>
      </c>
      <c r="O21" s="117"/>
      <c r="P21" s="117"/>
    </row>
    <row r="22" spans="1:16" x14ac:dyDescent="0.2">
      <c r="A22" s="117" t="s">
        <v>327</v>
      </c>
      <c r="B22" s="117" t="str">
        <f t="shared" si="2"/>
        <v>5</v>
      </c>
      <c r="C22" s="117" t="e">
        <f>+MID(VLOOKUP(A22,#REF!,2,0),4,LEN(VLOOKUP(A22,#REF!,2,0))-4)</f>
        <v>#REF!</v>
      </c>
      <c r="D22" s="117" t="s">
        <v>298</v>
      </c>
      <c r="E22" s="117" t="e">
        <f>+VLOOKUP(A22,#REF!,3,0)</f>
        <v>#REF!</v>
      </c>
      <c r="F22" s="117" t="e">
        <f>+VLOOKUP(A22,#REF!,10,0)</f>
        <v>#REF!</v>
      </c>
      <c r="G22" s="117" t="e">
        <f>+VLOOKUP(A22,#REF!,13,0)</f>
        <v>#REF!</v>
      </c>
      <c r="H22" s="119" t="e">
        <f t="shared" si="3"/>
        <v>#REF!</v>
      </c>
      <c r="I22" s="117" t="e">
        <f t="shared" si="0"/>
        <v>#REF!</v>
      </c>
      <c r="J22" s="117" t="s">
        <v>325</v>
      </c>
      <c r="K22" s="117" t="e">
        <f>+IF(ISBLANK(VLOOKUP(A22,#REF!,5,0)),"",VLOOKUP(A22,#REF!,5,0))</f>
        <v>#REF!</v>
      </c>
      <c r="L22" s="117" t="e">
        <f>+IF(ISBLANK(VLOOKUP(A22,#REF!,9,0)),"",VLOOKUP(A22,#REF!,9,0))</f>
        <v>#REF!</v>
      </c>
      <c r="M22" s="117" t="e">
        <f t="shared" si="5"/>
        <v>#REF!</v>
      </c>
      <c r="N22" s="117" t="e">
        <f t="shared" si="4"/>
        <v>#REF!</v>
      </c>
      <c r="O22" s="117"/>
      <c r="P22" s="117"/>
    </row>
    <row r="23" spans="1:16" x14ac:dyDescent="0.2">
      <c r="A23" s="117" t="s">
        <v>328</v>
      </c>
      <c r="B23" s="117" t="str">
        <f t="shared" si="2"/>
        <v>5</v>
      </c>
      <c r="C23" s="117" t="e">
        <f>+MID(VLOOKUP(A23,#REF!,2,0),4,LEN(VLOOKUP(A23,#REF!,2,0))-4)</f>
        <v>#REF!</v>
      </c>
      <c r="D23" s="117" t="s">
        <v>298</v>
      </c>
      <c r="E23" s="117" t="e">
        <f>+VLOOKUP(A23,#REF!,3,0)</f>
        <v>#REF!</v>
      </c>
      <c r="F23" s="117" t="e">
        <f>+VLOOKUP(A23,#REF!,10,0)</f>
        <v>#REF!</v>
      </c>
      <c r="G23" s="117" t="e">
        <f>+VLOOKUP(A23,#REF!,13,0)</f>
        <v>#REF!</v>
      </c>
      <c r="H23" s="119" t="e">
        <f t="shared" si="3"/>
        <v>#REF!</v>
      </c>
      <c r="I23" s="117" t="e">
        <f t="shared" si="0"/>
        <v>#REF!</v>
      </c>
      <c r="J23" s="117" t="s">
        <v>325</v>
      </c>
      <c r="K23" s="117" t="e">
        <f>+IF(ISBLANK(VLOOKUP(A23,#REF!,5,0)),"",VLOOKUP(A23,#REF!,5,0))</f>
        <v>#REF!</v>
      </c>
      <c r="L23" s="117" t="e">
        <f>+IF(ISBLANK(VLOOKUP(A23,#REF!,9,0)),"",VLOOKUP(A23,#REF!,9,0))</f>
        <v>#REF!</v>
      </c>
      <c r="M23" s="117" t="e">
        <f t="shared" si="5"/>
        <v>#REF!</v>
      </c>
      <c r="N23" s="117" t="e">
        <f t="shared" si="4"/>
        <v>#REF!</v>
      </c>
      <c r="O23" s="117"/>
      <c r="P23" s="117"/>
    </row>
    <row r="24" spans="1:16" x14ac:dyDescent="0.2">
      <c r="A24" s="117" t="s">
        <v>329</v>
      </c>
      <c r="B24" s="117" t="str">
        <f t="shared" si="2"/>
        <v>5</v>
      </c>
      <c r="C24" s="117" t="e">
        <f>+MID(VLOOKUP(A24,#REF!,2,0),4,LEN(VLOOKUP(A24,#REF!,2,0))-4)</f>
        <v>#REF!</v>
      </c>
      <c r="D24" s="117" t="s">
        <v>298</v>
      </c>
      <c r="E24" s="117" t="e">
        <f>+VLOOKUP(A24,#REF!,3,0)</f>
        <v>#REF!</v>
      </c>
      <c r="F24" s="117" t="e">
        <f>+VLOOKUP(A24,#REF!,10,0)</f>
        <v>#REF!</v>
      </c>
      <c r="G24" s="117" t="e">
        <f>+VLOOKUP(A24,#REF!,13,0)</f>
        <v>#REF!</v>
      </c>
      <c r="H24" s="119" t="e">
        <f t="shared" si="3"/>
        <v>#REF!</v>
      </c>
      <c r="I24" s="117" t="e">
        <f t="shared" si="0"/>
        <v>#REF!</v>
      </c>
      <c r="J24" s="117" t="s">
        <v>325</v>
      </c>
      <c r="K24" s="117" t="e">
        <f>+IF(ISBLANK(VLOOKUP(A24,#REF!,5,0)),"",VLOOKUP(A24,#REF!,5,0))</f>
        <v>#REF!</v>
      </c>
      <c r="L24" s="117" t="e">
        <f>+IF(ISBLANK(VLOOKUP(A24,#REF!,9,0)),"",VLOOKUP(A24,#REF!,9,0))</f>
        <v>#REF!</v>
      </c>
      <c r="M24" s="117" t="e">
        <f t="shared" si="5"/>
        <v>#REF!</v>
      </c>
      <c r="N24" s="117" t="e">
        <f t="shared" si="4"/>
        <v>#REF!</v>
      </c>
      <c r="O24" s="117"/>
      <c r="P24" s="117"/>
    </row>
    <row r="25" spans="1:16" x14ac:dyDescent="0.2">
      <c r="A25" s="117" t="s">
        <v>330</v>
      </c>
      <c r="B25" s="117" t="str">
        <f t="shared" si="2"/>
        <v>5</v>
      </c>
      <c r="C25" s="117" t="e">
        <f>+MID(VLOOKUP(A25,#REF!,2,0),4,LEN(VLOOKUP(A25,#REF!,2,0))-4)</f>
        <v>#REF!</v>
      </c>
      <c r="D25" s="117" t="s">
        <v>298</v>
      </c>
      <c r="E25" s="117" t="e">
        <f>+VLOOKUP(A25,#REF!,3,0)</f>
        <v>#REF!</v>
      </c>
      <c r="F25" s="117" t="e">
        <f>+VLOOKUP(A25,#REF!,10,0)</f>
        <v>#REF!</v>
      </c>
      <c r="G25" s="117" t="e">
        <f>+VLOOKUP(A25,#REF!,13,0)</f>
        <v>#REF!</v>
      </c>
      <c r="H25" s="119" t="e">
        <f t="shared" si="3"/>
        <v>#REF!</v>
      </c>
      <c r="I25" s="117" t="e">
        <f t="shared" si="0"/>
        <v>#REF!</v>
      </c>
      <c r="J25" s="117" t="s">
        <v>325</v>
      </c>
      <c r="K25" s="117" t="e">
        <f>+IF(ISBLANK(VLOOKUP(A25,#REF!,5,0)),"",VLOOKUP(A25,#REF!,5,0))</f>
        <v>#REF!</v>
      </c>
      <c r="L25" s="117" t="e">
        <f>+IF(ISBLANK(VLOOKUP(A25,#REF!,9,0)),"",VLOOKUP(A25,#REF!,9,0))</f>
        <v>#REF!</v>
      </c>
      <c r="M25" s="117" t="e">
        <f t="shared" si="5"/>
        <v>#REF!</v>
      </c>
      <c r="N25" s="117" t="e">
        <f t="shared" si="4"/>
        <v>#REF!</v>
      </c>
      <c r="O25" s="117"/>
      <c r="P25" s="117"/>
    </row>
    <row r="26" spans="1:16" x14ac:dyDescent="0.2">
      <c r="A26" s="117" t="s">
        <v>331</v>
      </c>
      <c r="B26" s="117" t="str">
        <f t="shared" si="2"/>
        <v>6</v>
      </c>
      <c r="C26" s="117" t="str">
        <f>+MID(VLOOKUP(A26,'Evaluación de riesgos'!$B$13:$C$160,2,0),4,LEN(VLOOKUP(A26,'Evaluación de riesgos'!$B$13:$C$160,2,0))-4)</f>
        <v xml:space="preserve">  La Entidad cuenta con mecanismos para vincular o relacionar el plan estratégico con los objetivos estratégicos y estos a su vez con los objetivos operativos</v>
      </c>
      <c r="D26" s="117" t="s">
        <v>284</v>
      </c>
      <c r="E26" s="117" t="str">
        <f>+VLOOKUP(A26,'Evaluación de riesgos'!$B$13:$K$160,3,0)</f>
        <v>Dimension de Direccionamiento Estratetegico y Planeacion.
Politica de Planeacion Institucional</v>
      </c>
      <c r="F26" s="117" t="str">
        <f>+VLOOKUP(A26,'Evaluación de riesgos'!$B$13:$K$160,10,0)</f>
        <v>Mantenimiento del control</v>
      </c>
      <c r="G26" s="117">
        <f>+VLOOKUP(A26,'Evaluación de riesgos'!$B$13:$O$160,13,0)</f>
        <v>141.78960000000001</v>
      </c>
      <c r="H26" s="119" t="e">
        <f t="shared" si="3"/>
        <v>#REF!</v>
      </c>
      <c r="I26" s="117" t="e">
        <f t="shared" si="0"/>
        <v>#REF!</v>
      </c>
      <c r="J26" s="117" t="s">
        <v>332</v>
      </c>
      <c r="K26" s="117">
        <f>+IF(ISBLANK(VLOOKUP(A26,'Evaluación de riesgos'!$B$16:$F$160,5,0)),"",VLOOKUP(A26,'Evaluación de riesgos'!$B$16:$F$160,5,0))</f>
        <v>3</v>
      </c>
      <c r="L26" s="117">
        <f>+IF(ISBLANK(VLOOKUP(A26,'Evaluación de riesgos'!$B$16:$J$160,9,9)),"",VLOOKUP(A26,'Evaluación de riesgos'!$B$16:$J$160,9,9))</f>
        <v>3</v>
      </c>
      <c r="M26" s="117">
        <f t="shared" si="5"/>
        <v>1</v>
      </c>
      <c r="N26" s="117">
        <f t="shared" si="4"/>
        <v>1</v>
      </c>
      <c r="O26" s="117"/>
      <c r="P26" s="117"/>
    </row>
    <row r="27" spans="1:16" x14ac:dyDescent="0.2">
      <c r="A27" s="117" t="s">
        <v>333</v>
      </c>
      <c r="B27" s="117" t="str">
        <f t="shared" si="2"/>
        <v>6</v>
      </c>
      <c r="C27" s="117" t="str">
        <f>+MID(VLOOKUP(A27,'Evaluación de riesgos'!$B$13:$C$160,2,0),4,LEN(VLOOKUP(A27,'Evaluación de riesgos'!$B$13:$C$160,2,0))-4)</f>
        <v xml:space="preserve"> Los objetivos de los procesos, programas o proyectos (según aplique) que están definidos, son específicos, medibles, alcanzables, relevantes, delimitados en el tiempo</v>
      </c>
      <c r="D27" s="117" t="s">
        <v>284</v>
      </c>
      <c r="E27" s="117" t="str">
        <f>+VLOOKUP(A27,'Evaluación de riesgos'!$B$13:$K$160,3,0)</f>
        <v>Dimension de Gestion con Valores para Resultado
Politica de Fortalecimiento Organizacional y Simplificaciòn de Procesos</v>
      </c>
      <c r="F27" s="117" t="str">
        <f>+VLOOKUP(A27,'Evaluación de riesgos'!$B$13:$K$160,10,0)</f>
        <v>Mantenimiento del control</v>
      </c>
      <c r="G27" s="117">
        <f>+VLOOKUP(A27,'Evaluación de riesgos'!$B$13:$O$160,13,0)</f>
        <v>141.8896</v>
      </c>
      <c r="H27" s="119" t="e">
        <f t="shared" si="3"/>
        <v>#REF!</v>
      </c>
      <c r="I27" s="117" t="e">
        <f t="shared" si="0"/>
        <v>#REF!</v>
      </c>
      <c r="J27" s="117" t="s">
        <v>332</v>
      </c>
      <c r="K27" s="117">
        <f>+IF(ISBLANK(VLOOKUP(A27,'Evaluación de riesgos'!$B$16:$F$160,5,0)),"",VLOOKUP(A27,'Evaluación de riesgos'!$B$16:$F$160,5,0))</f>
        <v>3</v>
      </c>
      <c r="L27" s="117">
        <f>+IF(ISBLANK(VLOOKUP(A27,'Evaluación de riesgos'!$B$16:$J$160,9,9)),"",VLOOKUP(A27,'Evaluación de riesgos'!$B$16:$J$160,9,9))</f>
        <v>3</v>
      </c>
      <c r="M27" s="117">
        <f t="shared" si="5"/>
        <v>1</v>
      </c>
      <c r="N27" s="117">
        <f t="shared" si="4"/>
        <v>1</v>
      </c>
      <c r="O27" s="117"/>
      <c r="P27" s="117"/>
    </row>
    <row r="28" spans="1:16" x14ac:dyDescent="0.2">
      <c r="A28" s="117" t="s">
        <v>334</v>
      </c>
      <c r="B28" s="117" t="str">
        <f t="shared" si="2"/>
        <v>6</v>
      </c>
      <c r="C28" s="117" t="str">
        <f>+MID(VLOOKUP(A28,'Evaluación de riesgos'!$B$13:$C$160,2,0),4,LEN(VLOOKUP(A28,'Evaluación de riesgos'!$B$13:$C$160,2,0))-4)</f>
        <v xml:space="preserve"> La Alta Dirección evalúa periódicamente los objetivos establecidos para asegurar que estos continúan siendo consistentes y apropiados para la Entidad</v>
      </c>
      <c r="D28" s="117" t="s">
        <v>284</v>
      </c>
      <c r="E28" s="117" t="str">
        <f>+VLOOKUP(A28,'Evaluación de riesgos'!$B$13:$K$160,3,0)</f>
        <v>Dimension de Direccionamiento Estratetegico y Planeacion.
Politica de Planeacion Institucional
Dimension Control Interno
Linea Estrategica</v>
      </c>
      <c r="F28" s="117" t="str">
        <f>+VLOOKUP(A28,'Evaluación de riesgos'!$B$13:$K$160,10,0)</f>
        <v>Mantenimiento del control</v>
      </c>
      <c r="G28" s="117">
        <f>+VLOOKUP(A28,'Evaluación de riesgos'!$B$13:$O$160,13,0)</f>
        <v>141.97540000000001</v>
      </c>
      <c r="H28" s="119" t="e">
        <f t="shared" si="3"/>
        <v>#REF!</v>
      </c>
      <c r="I28" s="117" t="e">
        <f t="shared" si="0"/>
        <v>#REF!</v>
      </c>
      <c r="J28" s="117" t="s">
        <v>332</v>
      </c>
      <c r="K28" s="117">
        <f>+IF(ISBLANK(VLOOKUP(A28,'Evaluación de riesgos'!$B$16:$F$160,5,0)),"",VLOOKUP(A28,'Evaluación de riesgos'!$B$16:$F$160,5,0))</f>
        <v>3</v>
      </c>
      <c r="L28" s="117">
        <f>+IF(ISBLANK(VLOOKUP(A28,'Evaluación de riesgos'!$B$16:$J$160,9,9)),"",VLOOKUP(A28,'Evaluación de riesgos'!$B$16:$J$160,9,9))</f>
        <v>3</v>
      </c>
      <c r="M28" s="117">
        <f t="shared" si="5"/>
        <v>1</v>
      </c>
      <c r="N28" s="117">
        <f t="shared" si="4"/>
        <v>1</v>
      </c>
      <c r="O28" s="117"/>
      <c r="P28" s="117"/>
    </row>
    <row r="29" spans="1:16" x14ac:dyDescent="0.2">
      <c r="A29" s="117" t="s">
        <v>335</v>
      </c>
      <c r="B29" s="117" t="str">
        <f t="shared" si="2"/>
        <v>7</v>
      </c>
      <c r="C29" s="117" t="str">
        <f>+MID(VLOOKUP(A29,'Evaluación de riesgos'!$B$13:$C$160,2,0),4,LEN(VLOOKUP(A29,'Evaluación de riesgos'!$B$13:$C$160,2,0))-4)</f>
        <v xml:space="preserve"> Teniendo en cuenta la estructura de la política de Administración del Riesgo, su alcance define lineamientos para toda la entidad, incluyendo regionales, áreas tercerizadas u otras instancias que afectan la prestación del servicio</v>
      </c>
      <c r="D29" s="117" t="s">
        <v>284</v>
      </c>
      <c r="E29" s="117" t="str">
        <f>+VLOOKUP(A29,'Evaluación de riesgos'!$B$13:$K$160,3,0)</f>
        <v>Dimension de Direccionamiento Estratetegico y Planeacion.
Politica de Planeacion Institucional</v>
      </c>
      <c r="F29" s="117" t="str">
        <f>+VLOOKUP(A29,'Evaluación de riesgos'!$B$13:$K$160,10,0)</f>
        <v>Mantenimiento del control</v>
      </c>
      <c r="G29" s="117">
        <f>+VLOOKUP(A29,'Evaluación de riesgos'!$B$13:$O$160,13,0)</f>
        <v>142.08959999999999</v>
      </c>
      <c r="H29" s="119" t="e">
        <f t="shared" si="3"/>
        <v>#REF!</v>
      </c>
      <c r="I29" s="117" t="e">
        <f t="shared" si="0"/>
        <v>#REF!</v>
      </c>
      <c r="J29" s="117" t="s">
        <v>336</v>
      </c>
      <c r="K29" s="117">
        <f>+IF(ISBLANK(VLOOKUP(A29,'Evaluación de riesgos'!$B$16:$F$160,5,0)),"",VLOOKUP(A29,'Evaluación de riesgos'!$B$16:$F$160,5,0))</f>
        <v>3</v>
      </c>
      <c r="L29" s="117">
        <f>+IF(ISBLANK(VLOOKUP(A29,'Evaluación de riesgos'!$B$16:$J$160,9,9)),"",VLOOKUP(A29,'Evaluación de riesgos'!$B$16:$J$160,9,9))</f>
        <v>3</v>
      </c>
      <c r="M29" s="117">
        <f t="shared" si="5"/>
        <v>1</v>
      </c>
      <c r="N29" s="117">
        <f t="shared" si="4"/>
        <v>1</v>
      </c>
      <c r="O29" s="117"/>
      <c r="P29" s="117"/>
    </row>
    <row r="30" spans="1:16" x14ac:dyDescent="0.2">
      <c r="A30" s="117" t="s">
        <v>337</v>
      </c>
      <c r="B30" s="117" t="str">
        <f t="shared" si="2"/>
        <v>7</v>
      </c>
      <c r="C30" s="117" t="str">
        <f>+MID(VLOOKUP(A30,'Evaluación de riesgos'!$B$13:$C$160,2,0),4,LEN(VLOOKUP(A30,'Evaluación de riesgos'!$B$13:$C$160,2,0))-4)</f>
        <v xml:space="preserve"> La Oficina de Planeación, Gerencia de Riesgos (donde existan), como 2a línea de defensa, consolidan información clave frente a la gestión del riesgo</v>
      </c>
      <c r="D30" s="117" t="s">
        <v>284</v>
      </c>
      <c r="E30" s="117" t="str">
        <f>+VLOOKUP(A30,'Evaluación de riesgos'!$B$13:$K$160,3,0)</f>
        <v>Dimension Control Interno 
Lineas de Defensa</v>
      </c>
      <c r="F30" s="117" t="str">
        <f>+VLOOKUP(A30,'Evaluación de riesgos'!$B$13:$K$160,10,0)</f>
        <v>Mantenimiento del control</v>
      </c>
      <c r="G30" s="117">
        <f>+VLOOKUP(A30,'Evaluación de riesgos'!$B$13:$O$160,13,0)</f>
        <v>142.1456</v>
      </c>
      <c r="H30" s="119" t="e">
        <f t="shared" si="3"/>
        <v>#REF!</v>
      </c>
      <c r="I30" s="117" t="e">
        <f t="shared" si="0"/>
        <v>#REF!</v>
      </c>
      <c r="J30" s="117" t="s">
        <v>336</v>
      </c>
      <c r="K30" s="117">
        <f>+IF(ISBLANK(VLOOKUP(A30,'Evaluación de riesgos'!$B$16:$F$160,5,0)),"",VLOOKUP(A30,'Evaluación de riesgos'!$B$16:$F$160,5,0))</f>
        <v>3</v>
      </c>
      <c r="L30" s="117">
        <f>+IF(ISBLANK(VLOOKUP(A30,'Evaluación de riesgos'!$B$16:$J$160,9,9)),"",VLOOKUP(A30,'Evaluación de riesgos'!$B$16:$J$160,9,9))</f>
        <v>3</v>
      </c>
      <c r="M30" s="117">
        <f t="shared" si="5"/>
        <v>1</v>
      </c>
      <c r="N30" s="117">
        <f t="shared" si="4"/>
        <v>1</v>
      </c>
      <c r="O30" s="117"/>
      <c r="P30" s="117"/>
    </row>
    <row r="31" spans="1:16" x14ac:dyDescent="0.2">
      <c r="A31" s="117" t="s">
        <v>338</v>
      </c>
      <c r="B31" s="117" t="str">
        <f t="shared" si="2"/>
        <v>7</v>
      </c>
      <c r="C31" s="117" t="str">
        <f>+MID(VLOOKUP(A31,'Evaluación de riesgos'!$B$13:$C$160,2,0),4,LEN(VLOOKUP(A31,'Evaluación de riesgos'!$B$13:$C$160,2,0))-4)</f>
        <v xml:space="preserve"> A partir de la información consolidada y reportada por la 2a línea de defensa (7.2), la Alta Dirección analiza sus resultados y en especial considera si se han presentado materializaciones de riesgo</v>
      </c>
      <c r="D31" s="117" t="s">
        <v>284</v>
      </c>
      <c r="E31" s="117" t="str">
        <f>+VLOOKUP(A31,'Evaluación de riesgos'!$B$13:$K$160,3,0)</f>
        <v>Dimension Control Interno 
Lineas de Defensa</v>
      </c>
      <c r="F31" s="117" t="str">
        <f>+VLOOKUP(A31,'Evaluación de riesgos'!$B$13:$K$160,10,0)</f>
        <v>Mantenimiento del control</v>
      </c>
      <c r="G31" s="117">
        <f>+VLOOKUP(A31,'Evaluación de riesgos'!$B$13:$O$160,13,0)</f>
        <v>142.23650000000001</v>
      </c>
      <c r="H31" s="119" t="e">
        <f t="shared" si="3"/>
        <v>#REF!</v>
      </c>
      <c r="I31" s="117" t="e">
        <f t="shared" si="0"/>
        <v>#REF!</v>
      </c>
      <c r="J31" s="117" t="s">
        <v>336</v>
      </c>
      <c r="K31" s="117">
        <f>+IF(ISBLANK(VLOOKUP(A31,'Evaluación de riesgos'!$B$16:$F$160,5,0)),"",VLOOKUP(A31,'Evaluación de riesgos'!$B$16:$F$160,5,0))</f>
        <v>3</v>
      </c>
      <c r="L31" s="117">
        <f>+IF(ISBLANK(VLOOKUP(A31,'Evaluación de riesgos'!$B$16:$J$160,9,9)),"",VLOOKUP(A31,'Evaluación de riesgos'!$B$16:$J$160,9,9))</f>
        <v>3</v>
      </c>
      <c r="M31" s="117">
        <f t="shared" si="5"/>
        <v>1</v>
      </c>
      <c r="N31" s="117">
        <f t="shared" si="4"/>
        <v>1</v>
      </c>
      <c r="O31" s="117"/>
      <c r="P31" s="117"/>
    </row>
    <row r="32" spans="1:16" x14ac:dyDescent="0.2">
      <c r="A32" s="117" t="s">
        <v>339</v>
      </c>
      <c r="B32" s="117" t="str">
        <f t="shared" si="2"/>
        <v>7</v>
      </c>
      <c r="C32" s="117" t="str">
        <f>+MID(VLOOKUP(A32,'Evaluación de riesgos'!$B$13:$C$160,2,0),4,LEN(VLOOKUP(A32,'Evaluación de riesgos'!$B$13:$C$160,2,0))-4)</f>
        <v xml:space="preserve"> Cuando se detectan materializaciones de riesgo, se definen los cursos de acción en relación con la revisión y actualización del mapa de riesgos correspondiente</v>
      </c>
      <c r="D32" s="117" t="s">
        <v>284</v>
      </c>
      <c r="E32" s="117" t="str">
        <f>+VLOOKUP(A32,'Evaluación de riesgos'!$B$13:$K$160,3,0)</f>
        <v>Dimension de Direccionamiento Estratetegico y Planeacion.
Politica de Planeacion Institucional
Dimension Control Interno 
Lineas de Defensa</v>
      </c>
      <c r="F32" s="117" t="str">
        <f>+VLOOKUP(A32,'Evaluación de riesgos'!$B$13:$K$160,10,0)</f>
        <v>Mantenimiento del control</v>
      </c>
      <c r="G32" s="117">
        <f>+VLOOKUP(A32,'Evaluación de riesgos'!$B$13:$O$160,13,0)</f>
        <v>142.3896</v>
      </c>
      <c r="H32" s="119" t="e">
        <f t="shared" si="3"/>
        <v>#REF!</v>
      </c>
      <c r="I32" s="117" t="e">
        <f t="shared" si="0"/>
        <v>#REF!</v>
      </c>
      <c r="J32" s="117" t="s">
        <v>336</v>
      </c>
      <c r="K32" s="117">
        <f>+IF(ISBLANK(VLOOKUP(A32,'Evaluación de riesgos'!$B$16:$F$160,5,0)),"",VLOOKUP(A32,'Evaluación de riesgos'!$B$16:$F$160,5,0))</f>
        <v>3</v>
      </c>
      <c r="L32" s="117">
        <f>+IF(ISBLANK(VLOOKUP(A32,'Evaluación de riesgos'!$B$16:$J$160,9,9)),"",VLOOKUP(A32,'Evaluación de riesgos'!$B$16:$J$160,9,9))</f>
        <v>3</v>
      </c>
      <c r="M32" s="117">
        <f t="shared" si="5"/>
        <v>1</v>
      </c>
      <c r="N32" s="117">
        <f t="shared" si="4"/>
        <v>1</v>
      </c>
      <c r="O32" s="117"/>
      <c r="P32" s="117"/>
    </row>
    <row r="33" spans="1:16" x14ac:dyDescent="0.2">
      <c r="A33" s="117" t="s">
        <v>340</v>
      </c>
      <c r="B33" s="117" t="str">
        <f t="shared" si="2"/>
        <v>7</v>
      </c>
      <c r="C33" s="117" t="str">
        <f>+MID(VLOOKUP(A33,'Evaluación de riesgos'!$B$13:$C$160,2,0),4,LEN(VLOOKUP(A33,'Evaluación de riesgos'!$B$13:$C$160,2,0))-4)</f>
        <v xml:space="preserve"> Se llevan a cabo seguimientos a las acciones definidas para resolver materializaciones de riesgo detectadas</v>
      </c>
      <c r="D33" s="117" t="s">
        <v>284</v>
      </c>
      <c r="E33" s="117" t="str">
        <f>+VLOOKUP(A33,'Evaluación de riesgos'!$B$13:$K$160,3,0)</f>
        <v>Dimension de Evaluacion de Resultados 
Politica de Seguimiento y evaluacion al Desempeño Institucional.
Dimension Control Interno 
Lineas de Defensa</v>
      </c>
      <c r="F33" s="117" t="str">
        <f>+VLOOKUP(A33,'Evaluación de riesgos'!$B$13:$K$160,10,0)</f>
        <v>Mantenimiento del control</v>
      </c>
      <c r="G33" s="117">
        <f>+VLOOKUP(A33,'Evaluación de riesgos'!$B$13:$O$160,13,0)</f>
        <v>142.4563</v>
      </c>
      <c r="H33" s="119" t="e">
        <f t="shared" si="3"/>
        <v>#REF!</v>
      </c>
      <c r="I33" s="117" t="e">
        <f t="shared" si="0"/>
        <v>#REF!</v>
      </c>
      <c r="J33" s="117" t="s">
        <v>336</v>
      </c>
      <c r="K33" s="117">
        <f>+IF(ISBLANK(VLOOKUP(A33,'Evaluación de riesgos'!$B$16:$F$160,5,0)),"",VLOOKUP(A33,'Evaluación de riesgos'!$B$16:$F$160,5,0))</f>
        <v>3</v>
      </c>
      <c r="L33" s="117">
        <f>+IF(ISBLANK(VLOOKUP(A33,'Evaluación de riesgos'!$B$16:$J$160,9,9)),"",VLOOKUP(A33,'Evaluación de riesgos'!$B$16:$J$160,9,9))</f>
        <v>3</v>
      </c>
      <c r="M33" s="117">
        <f t="shared" si="5"/>
        <v>1</v>
      </c>
      <c r="N33" s="117">
        <f t="shared" si="4"/>
        <v>1</v>
      </c>
      <c r="O33" s="117"/>
      <c r="P33" s="117"/>
    </row>
    <row r="34" spans="1:16" x14ac:dyDescent="0.2">
      <c r="A34" s="117" t="s">
        <v>341</v>
      </c>
      <c r="B34" s="117" t="str">
        <f t="shared" si="2"/>
        <v>8</v>
      </c>
      <c r="C34" s="117" t="str">
        <f>+MID(VLOOKUP(A34,'Evaluación de riesgos'!$B$13:$C$160,2,0),4,LEN(VLOOKUP(A34,'Evaluación de riesgos'!$B$13:$C$160,2,0))-4)</f>
        <v xml:space="preserve"> La Alta Dirección acorde con el análisis del entorno interno y externo, define los procesos, programas o proyectos (según aplique), susceptibles de posibles actos de corrupción</v>
      </c>
      <c r="D34" s="117" t="s">
        <v>284</v>
      </c>
      <c r="E34" s="117" t="str">
        <f>+VLOOKUP(A34,'Evaluación de riesgos'!$B$13:$K$160,3,0)</f>
        <v>Dimension de Direccionamiento Estratetegico y Planeacion.
Politica de Planeacion Institucional</v>
      </c>
      <c r="F34" s="117" t="str">
        <f>+VLOOKUP(A34,'Evaluación de riesgos'!$B$13:$K$160,10,0)</f>
        <v>Mantenimiento del control</v>
      </c>
      <c r="G34" s="117">
        <f>+VLOOKUP(A34,'Evaluación de riesgos'!$B$13:$O$160,13,0)</f>
        <v>142.54579999999999</v>
      </c>
      <c r="H34" s="119" t="e">
        <f t="shared" si="3"/>
        <v>#REF!</v>
      </c>
      <c r="I34" s="117" t="e">
        <f t="shared" ref="I34:I65" si="8">+IF(F34=$F$2,$P$4,IF(F34=$F$3,$P$2,$P$3))</f>
        <v>#REF!</v>
      </c>
      <c r="J34" s="117" t="s">
        <v>342</v>
      </c>
      <c r="K34" s="117">
        <f>+IF(ISBLANK(VLOOKUP(A34,'Evaluación de riesgos'!$B$16:$F$160,5,0)),"",VLOOKUP(A34,'Evaluación de riesgos'!$B$16:$F$160,5,0))</f>
        <v>3</v>
      </c>
      <c r="L34" s="117">
        <f>+IF(ISBLANK(VLOOKUP(A34,'Evaluación de riesgos'!$B$16:$J$160,9,9)),"",VLOOKUP(A34,'Evaluación de riesgos'!$B$16:$J$160,9,9))</f>
        <v>3</v>
      </c>
      <c r="M34" s="117">
        <f t="shared" si="5"/>
        <v>1</v>
      </c>
      <c r="N34" s="117">
        <f t="shared" si="4"/>
        <v>1</v>
      </c>
      <c r="O34" s="117"/>
      <c r="P34" s="117"/>
    </row>
    <row r="35" spans="1:16" x14ac:dyDescent="0.2">
      <c r="A35" s="117" t="s">
        <v>343</v>
      </c>
      <c r="B35" s="117" t="str">
        <f t="shared" si="2"/>
        <v>8</v>
      </c>
      <c r="C35" s="117" t="str">
        <f>+MID(VLOOKUP(A35,'Evaluación de riesgos'!$B$13:$C$160,2,0),4,LEN(VLOOKUP(A35,'Evaluación de riesgos'!$B$13:$C$160,2,0))-4)</f>
        <v xml:space="preserve"> La Alta Dirección monitorea los riesgos de corrupción con la periodicidad establecida en la Política de Administración del Riesgo</v>
      </c>
      <c r="D35" s="117" t="s">
        <v>284</v>
      </c>
      <c r="E35" s="117" t="str">
        <f>+VLOOKUP(A35,'Evaluación de riesgos'!$B$13:$K$160,3,0)</f>
        <v>Dimension de Control Interno
Linea Estrategica</v>
      </c>
      <c r="F35" s="117" t="str">
        <f>+VLOOKUP(A35,'Evaluación de riesgos'!$B$13:$K$160,10,0)</f>
        <v>Mantenimiento del control</v>
      </c>
      <c r="G35" s="117">
        <f>+VLOOKUP(A35,'Evaluación de riesgos'!$B$13:$O$160,13,0)</f>
        <v>142.63210000000001</v>
      </c>
      <c r="H35" s="119" t="e">
        <f t="shared" si="3"/>
        <v>#REF!</v>
      </c>
      <c r="I35" s="117" t="e">
        <f t="shared" si="8"/>
        <v>#REF!</v>
      </c>
      <c r="J35" s="117" t="s">
        <v>342</v>
      </c>
      <c r="K35" s="117">
        <f>+IF(ISBLANK(VLOOKUP(A35,'Evaluación de riesgos'!$B$16:$F$160,5,0)),"",VLOOKUP(A35,'Evaluación de riesgos'!$B$16:$F$160,5,0))</f>
        <v>3</v>
      </c>
      <c r="L35" s="117">
        <f>+IF(ISBLANK(VLOOKUP(A35,'Evaluación de riesgos'!$B$16:$J$160,9,9)),"",VLOOKUP(A35,'Evaluación de riesgos'!$B$16:$J$160,9,9))</f>
        <v>3</v>
      </c>
      <c r="M35" s="117">
        <f t="shared" si="5"/>
        <v>1</v>
      </c>
      <c r="N35" s="117">
        <f t="shared" si="4"/>
        <v>1</v>
      </c>
      <c r="O35" s="117"/>
      <c r="P35" s="117"/>
    </row>
    <row r="36" spans="1:16" x14ac:dyDescent="0.2">
      <c r="A36" s="117" t="s">
        <v>344</v>
      </c>
      <c r="B36" s="117" t="str">
        <f t="shared" si="2"/>
        <v>8</v>
      </c>
      <c r="C36" s="117" t="str">
        <f>+MID(VLOOKUP(A36,'Evaluación de riesgos'!$B$13:$C$160,2,0),4,LEN(VLOOKUP(A36,'Evaluación de riesgos'!$B$13:$C$160,2,0))-4)</f>
        <v xml:space="preserve"> Para el desarrollo de las actividades de control, la entidad considera la adecuada división de las funciones y que éstas se encuentren segregadas en diferentes personas para reducir el riesgo de acciones fraudulentas</v>
      </c>
      <c r="D36" s="117" t="s">
        <v>284</v>
      </c>
      <c r="E36" s="117" t="str">
        <f>+VLOOKUP(A36,'Evaluación de riesgos'!$B$13:$K$160,3,0)</f>
        <v>Dimension de Contro Interno
Lineas de Defensa</v>
      </c>
      <c r="F36" s="117" t="str">
        <f>+VLOOKUP(A36,'Evaluación de riesgos'!$B$13:$K$160,10,0)</f>
        <v>Mantenimiento del control</v>
      </c>
      <c r="G36" s="117">
        <f>+VLOOKUP(A36,'Evaluación de riesgos'!$B$13:$O$160,13,0)</f>
        <v>142.7456</v>
      </c>
      <c r="H36" s="119" t="e">
        <f t="shared" si="3"/>
        <v>#REF!</v>
      </c>
      <c r="I36" s="117" t="e">
        <f t="shared" si="8"/>
        <v>#REF!</v>
      </c>
      <c r="J36" s="117" t="s">
        <v>342</v>
      </c>
      <c r="K36" s="117">
        <f>+IF(ISBLANK(VLOOKUP(A36,'Evaluación de riesgos'!$B$16:$F$160,5,0)),"",VLOOKUP(A36,'Evaluación de riesgos'!$B$16:$F$160,5,0))</f>
        <v>3</v>
      </c>
      <c r="L36" s="117">
        <f>+IF(ISBLANK(VLOOKUP(A36,'Evaluación de riesgos'!$B$16:$J$160,9,9)),"",VLOOKUP(A36,'Evaluación de riesgos'!$B$16:$J$160,9,9))</f>
        <v>3</v>
      </c>
      <c r="M36" s="117">
        <f t="shared" si="5"/>
        <v>1</v>
      </c>
      <c r="N36" s="117">
        <f t="shared" si="4"/>
        <v>1</v>
      </c>
      <c r="O36" s="117"/>
      <c r="P36" s="117"/>
    </row>
    <row r="37" spans="1:16" x14ac:dyDescent="0.2">
      <c r="A37" s="117" t="s">
        <v>345</v>
      </c>
      <c r="B37" s="117" t="str">
        <f t="shared" si="2"/>
        <v>8</v>
      </c>
      <c r="C37" s="117" t="str">
        <f>+MID(VLOOKUP(A37,'Evaluación de riesgos'!$B$13:$C$160,2,0),4,LEN(VLOOKUP(A37,'Evaluación de riesgos'!$B$13:$C$160,2,0))-4)</f>
        <v xml:space="preserve"> La Alta Dirección evalúa fallas en los controles (diseño y ejecución) para definir cursos de acción apropiados para su mejora</v>
      </c>
      <c r="D37" s="117" t="s">
        <v>284</v>
      </c>
      <c r="E37" s="117" t="str">
        <f>+VLOOKUP(A37,'Evaluación de riesgos'!$B$13:$K$160,3,0)</f>
        <v>Dimension de Control Interno
Linea Estrategica</v>
      </c>
      <c r="F37" s="117" t="str">
        <f>+VLOOKUP(A37,'Evaluación de riesgos'!$B$13:$K$160,10,0)</f>
        <v>Mantenimiento del control</v>
      </c>
      <c r="G37" s="117">
        <f>+VLOOKUP(A37,'Evaluación de riesgos'!$B$13:$O$160,13,0)</f>
        <v>142.87450000000001</v>
      </c>
      <c r="H37" s="119" t="e">
        <f t="shared" si="3"/>
        <v>#REF!</v>
      </c>
      <c r="I37" s="117" t="e">
        <f t="shared" si="8"/>
        <v>#REF!</v>
      </c>
      <c r="J37" s="117" t="s">
        <v>342</v>
      </c>
      <c r="K37" s="117">
        <f>+IF(ISBLANK(VLOOKUP(A37,'Evaluación de riesgos'!$B$16:$F$160,5,0)),"",VLOOKUP(A37,'Evaluación de riesgos'!$B$16:$F$160,5,0))</f>
        <v>3</v>
      </c>
      <c r="L37" s="117">
        <f>+IF(ISBLANK(VLOOKUP(A37,'Evaluación de riesgos'!$B$16:$J$160,9,9)),"",VLOOKUP(A37,'Evaluación de riesgos'!$B$16:$J$160,9,9))</f>
        <v>3</v>
      </c>
      <c r="M37" s="117">
        <f t="shared" si="5"/>
        <v>1</v>
      </c>
      <c r="N37" s="117">
        <f t="shared" si="4"/>
        <v>1</v>
      </c>
      <c r="O37" s="117"/>
      <c r="P37" s="117"/>
    </row>
    <row r="38" spans="1:16" x14ac:dyDescent="0.2">
      <c r="A38" s="117" t="s">
        <v>346</v>
      </c>
      <c r="B38" s="117" t="str">
        <f t="shared" si="2"/>
        <v>9</v>
      </c>
      <c r="C38" s="117" t="str">
        <f>+MID(VLOOKUP(A38,'Evaluación de riesgos'!$B$13:$C$160,2,0),4,LEN(VLOOKUP(A38,'Evaluación de riesgos'!$B$13:$C$160,2,0))-4)</f>
        <v xml:space="preserve"> Acorde con lo establecido en la política de Administración del Riesgo, se monitorean los factores internos y externos definidos para la entidad, a fin de establecer cambios en el entorno que determinen nuevos riesgos o ajustes a los existentes</v>
      </c>
      <c r="D38" s="117" t="s">
        <v>284</v>
      </c>
      <c r="E38" s="117" t="str">
        <f>+VLOOKUP(A38,'Evaluación de riesgos'!$B$13:$K$160,3,0)</f>
        <v>Dimension de Direccionamiento Estrategico 
Politica de Planeacion Institucional</v>
      </c>
      <c r="F38" s="117" t="str">
        <f>+VLOOKUP(A38,'Evaluación de riesgos'!$B$13:$K$160,10,0)</f>
        <v>Mantenimiento del control</v>
      </c>
      <c r="G38" s="117">
        <f>+VLOOKUP(A38,'Evaluación de riesgos'!$B$13:$O$160,13,0)</f>
        <v>142.96350000000001</v>
      </c>
      <c r="H38" s="119" t="e">
        <f t="shared" si="3"/>
        <v>#REF!</v>
      </c>
      <c r="I38" s="117" t="e">
        <f t="shared" si="8"/>
        <v>#REF!</v>
      </c>
      <c r="J38" s="117" t="s">
        <v>347</v>
      </c>
      <c r="K38" s="117">
        <f>+IF(ISBLANK(VLOOKUP(A38,'Evaluación de riesgos'!$B$16:$F$160,5,0)),"",VLOOKUP(A38,'Evaluación de riesgos'!$B$16:$F$160,5,0))</f>
        <v>3</v>
      </c>
      <c r="L38" s="117">
        <f>+IF(ISBLANK(VLOOKUP(A38,'Evaluación de riesgos'!$B$16:$J$160,9,9)),"",VLOOKUP(A38,'Evaluación de riesgos'!$B$16:$J$160,9,9))</f>
        <v>3</v>
      </c>
      <c r="M38" s="117">
        <f t="shared" si="5"/>
        <v>1</v>
      </c>
      <c r="N38" s="117">
        <f t="shared" si="4"/>
        <v>1</v>
      </c>
      <c r="O38" s="117"/>
      <c r="P38" s="117"/>
    </row>
    <row r="39" spans="1:16" x14ac:dyDescent="0.2">
      <c r="A39" s="117" t="s">
        <v>348</v>
      </c>
      <c r="B39" s="117" t="str">
        <f t="shared" si="2"/>
        <v>9</v>
      </c>
      <c r="C39" s="117" t="str">
        <f>+MID(VLOOKUP(A39,'Evaluación de riesgos'!$B$13:$C$160,2,0),4,LEN(VLOOKUP(A39,'Evaluación de riesgos'!$B$13:$C$160,2,0))-4)</f>
        <v xml:space="preserve"> La Alta Dirección analiza los riesgos asociados a actividades tercerizadas, regionales u otras figuras externas que afecten la prestación del servicio a los usuarios, basados en los informes de la segunda y tercera linea de defensa</v>
      </c>
      <c r="D39" s="117" t="s">
        <v>284</v>
      </c>
      <c r="E39" s="117" t="str">
        <f>+VLOOKUP(A39,'Evaluación de riesgos'!$B$13:$K$160,3,0)</f>
        <v>Dimension de Control Interno
Lineas de Defensa</v>
      </c>
      <c r="F39" s="117" t="str">
        <f>+VLOOKUP(A39,'Evaluación de riesgos'!$B$13:$K$160,10,0)</f>
        <v>Mantenimiento del control</v>
      </c>
      <c r="G39" s="117">
        <f>+VLOOKUP(A39,'Evaluación de riesgos'!$B$13:$O$160,13,0)</f>
        <v>143.01249999999999</v>
      </c>
      <c r="H39" s="119" t="e">
        <f t="shared" si="3"/>
        <v>#REF!</v>
      </c>
      <c r="I39" s="117" t="e">
        <f t="shared" si="8"/>
        <v>#REF!</v>
      </c>
      <c r="J39" s="117" t="s">
        <v>347</v>
      </c>
      <c r="K39" s="117">
        <f>+IF(ISBLANK(VLOOKUP(A39,'Evaluación de riesgos'!$B$16:$F$160,5,0)),"",VLOOKUP(A39,'Evaluación de riesgos'!$B$16:$F$160,5,0))</f>
        <v>3</v>
      </c>
      <c r="L39" s="117">
        <f>+IF(ISBLANK(VLOOKUP(A39,'Evaluación de riesgos'!$B$16:$J$160,9,9)),"",VLOOKUP(A39,'Evaluación de riesgos'!$B$16:$J$160,9,9))</f>
        <v>3</v>
      </c>
      <c r="M39" s="117">
        <f t="shared" si="5"/>
        <v>1</v>
      </c>
      <c r="N39" s="117">
        <f t="shared" si="4"/>
        <v>1</v>
      </c>
      <c r="O39" s="117"/>
      <c r="P39" s="117"/>
    </row>
    <row r="40" spans="1:16" x14ac:dyDescent="0.2">
      <c r="A40" s="117" t="s">
        <v>349</v>
      </c>
      <c r="B40" s="117" t="str">
        <f t="shared" si="2"/>
        <v>9</v>
      </c>
      <c r="C40" s="117" t="str">
        <f>+MID(VLOOKUP(A40,'Evaluación de riesgos'!$B$13:$C$160,2,0),4,LEN(VLOOKUP(A40,'Evaluación de riesgos'!$B$13:$C$160,2,0))-4)</f>
        <v xml:space="preserve"> La Alta Dirección monitorea los riesgos aceptados revisando que sus condiciones no hayan cambiado y definir su pertinencia para sostenerlos o ajustarlos</v>
      </c>
      <c r="D40" s="117" t="s">
        <v>284</v>
      </c>
      <c r="E40" s="117" t="str">
        <f>+VLOOKUP(A40,'Evaluación de riesgos'!$B$13:$K$160,3,0)</f>
        <v>Dimension de Control Interno
Linea Estrategica</v>
      </c>
      <c r="F40" s="117" t="str">
        <f>+VLOOKUP(A40,'Evaluación de riesgos'!$B$13:$K$160,10,0)</f>
        <v>Mantenimiento del control</v>
      </c>
      <c r="G40" s="117">
        <f>+VLOOKUP(A40,'Evaluación de riesgos'!$B$13:$O$160,13,0)</f>
        <v>143.12360000000001</v>
      </c>
      <c r="H40" s="119" t="e">
        <f t="shared" si="3"/>
        <v>#REF!</v>
      </c>
      <c r="I40" s="117" t="e">
        <f t="shared" si="8"/>
        <v>#REF!</v>
      </c>
      <c r="J40" s="117" t="s">
        <v>347</v>
      </c>
      <c r="K40" s="117">
        <f>+IF(ISBLANK(VLOOKUP(A40,'Evaluación de riesgos'!$B$16:$F$160,5,0)),"",VLOOKUP(A40,'Evaluación de riesgos'!$B$16:$F$160,5,0))</f>
        <v>3</v>
      </c>
      <c r="L40" s="117">
        <f>+IF(ISBLANK(VLOOKUP(A40,'Evaluación de riesgos'!$B$16:$J$160,9,9)),"",VLOOKUP(A40,'Evaluación de riesgos'!$B$16:$J$160,9,9))</f>
        <v>3</v>
      </c>
      <c r="M40" s="117">
        <f t="shared" si="5"/>
        <v>1</v>
      </c>
      <c r="N40" s="117">
        <f t="shared" si="4"/>
        <v>1</v>
      </c>
      <c r="O40" s="117"/>
      <c r="P40" s="117"/>
    </row>
    <row r="41" spans="1:16" x14ac:dyDescent="0.2">
      <c r="A41" s="117" t="s">
        <v>350</v>
      </c>
      <c r="B41" s="117" t="str">
        <f t="shared" si="2"/>
        <v>9</v>
      </c>
      <c r="C41" s="117" t="str">
        <f>+MID(VLOOKUP(A41,'Evaluación de riesgos'!$B$13:$C$160,2,0),4,LEN(VLOOKUP(A41,'Evaluación de riesgos'!$B$13:$C$160,2,0))-4)</f>
        <v xml:space="preserve"> La Alta Dirección evalúa fallas en los controles (diseño y ejecución) para definir cursos de acción apropiados para su mejora, basados en los informes de la segunda y tercera linea de defensa</v>
      </c>
      <c r="D41" s="117" t="s">
        <v>284</v>
      </c>
      <c r="E41" s="117" t="str">
        <f>+VLOOKUP(A41,'Evaluación de riesgos'!$B$13:$K$160,3,0)</f>
        <v>Dimension de Control Interno
Lineas de Defensa</v>
      </c>
      <c r="F41" s="117" t="str">
        <f>+VLOOKUP(A41,'Evaluación de riesgos'!$B$13:$K$160,10,0)</f>
        <v>Mantenimiento del control</v>
      </c>
      <c r="G41" s="117">
        <f>+VLOOKUP(A41,'Evaluación de riesgos'!$B$13:$O$160,13,0)</f>
        <v>143.2456</v>
      </c>
      <c r="H41" s="119" t="e">
        <f t="shared" si="3"/>
        <v>#REF!</v>
      </c>
      <c r="I41" s="117" t="e">
        <f t="shared" si="8"/>
        <v>#REF!</v>
      </c>
      <c r="J41" s="117" t="s">
        <v>347</v>
      </c>
      <c r="K41" s="117">
        <f>+IF(ISBLANK(VLOOKUP(A41,'Evaluación de riesgos'!$B$16:$F$160,5,0)),"",VLOOKUP(A41,'Evaluación de riesgos'!$B$16:$F$160,5,0))</f>
        <v>3</v>
      </c>
      <c r="L41" s="117">
        <f>+IF(ISBLANK(VLOOKUP(A41,'Evaluación de riesgos'!$B$16:$J$160,9,9)),"",VLOOKUP(A41,'Evaluación de riesgos'!$B$16:$J$160,9,9))</f>
        <v>3</v>
      </c>
      <c r="M41" s="117">
        <f t="shared" si="5"/>
        <v>1</v>
      </c>
      <c r="N41" s="117">
        <f t="shared" si="4"/>
        <v>1</v>
      </c>
      <c r="O41" s="117"/>
      <c r="P41" s="117"/>
    </row>
    <row r="42" spans="1:16" x14ac:dyDescent="0.2">
      <c r="A42" s="117" t="s">
        <v>351</v>
      </c>
      <c r="B42" s="117" t="str">
        <f t="shared" si="2"/>
        <v>9</v>
      </c>
      <c r="C42" s="117" t="str">
        <f>+MID(VLOOKUP(A42,'Evaluación de riesgos'!$B$13:$C$160,2,0),4,LEN(VLOOKUP(A42,'Evaluación de riesgos'!$B$13:$C$160,2,0))-4)</f>
        <v xml:space="preserve"> La entidad analiza el impacto sobre el control interno por cambios en los diferentes niveles organizacionales</v>
      </c>
      <c r="D42" s="117" t="s">
        <v>284</v>
      </c>
      <c r="E42" s="117" t="str">
        <f>+VLOOKUP(A42,'Evaluación de riesgos'!$B$13:$K$160,3,0)</f>
        <v>Dimension de Direccionamiento Estrategico y Planeacion
Politica de Planeacion Institucional
Dimension de Control Interno
Linea Estrategica</v>
      </c>
      <c r="F42" s="117" t="str">
        <f>+VLOOKUP(A42,'Evaluación de riesgos'!$B$13:$K$160,10,0)</f>
        <v>Mantenimiento del control</v>
      </c>
      <c r="G42" s="117">
        <f>+VLOOKUP(A42,'Evaluación de riesgos'!$B$13:$O$160,13,0)</f>
        <v>143.36539999999999</v>
      </c>
      <c r="H42" s="119" t="e">
        <f t="shared" si="3"/>
        <v>#REF!</v>
      </c>
      <c r="I42" s="117" t="e">
        <f t="shared" si="8"/>
        <v>#REF!</v>
      </c>
      <c r="J42" s="117" t="s">
        <v>347</v>
      </c>
      <c r="K42" s="117">
        <f>+IF(ISBLANK(VLOOKUP(A42,'Evaluación de riesgos'!$B$16:$F$160,5,0)),"",VLOOKUP(A42,'Evaluación de riesgos'!$B$16:$F$160,5,0))</f>
        <v>3</v>
      </c>
      <c r="L42" s="117">
        <f>+IF(ISBLANK(VLOOKUP(A42,'Evaluación de riesgos'!$B$16:$J$160,9,9)),"",VLOOKUP(A42,'Evaluación de riesgos'!$B$16:$J$160,9,9))</f>
        <v>3</v>
      </c>
      <c r="M42" s="117">
        <f t="shared" si="5"/>
        <v>1</v>
      </c>
      <c r="N42" s="117">
        <f t="shared" si="4"/>
        <v>1</v>
      </c>
      <c r="O42" s="117"/>
      <c r="P42" s="117"/>
    </row>
    <row r="43" spans="1:16" x14ac:dyDescent="0.2">
      <c r="A43" s="117" t="s">
        <v>352</v>
      </c>
      <c r="B43" s="117" t="str">
        <f>+LEFT(A43,2)</f>
        <v>10</v>
      </c>
      <c r="C43" s="117" t="str">
        <f>+MID(VLOOKUP(A43,'Actividades de control'!$B$13:$C$176,2,0),5,LEN(VLOOKUP(A43,'Actividades de control'!$B$13:$C$176,2,0))-5)</f>
        <v xml:space="preserve"> Para el desarrollo de las actividades de control, la entidad considera la adecuada división de las funciones y que éstas se encuentren segregadas en diferentes personas para reducir el riesgo de error o de incumplimientos de alto impacto en la operación</v>
      </c>
      <c r="D43" s="117" t="s">
        <v>285</v>
      </c>
      <c r="E43" s="117" t="str">
        <f>+VLOOKUP(A43,'Actividades de control'!$B$18:$K$122,3,0)</f>
        <v>Dimension de Control Interno
Lineas de Defensa</v>
      </c>
      <c r="F43" s="117" t="str">
        <f>+VLOOKUP(A43,'Actividades de control'!$B$18:$K$122,10,0)</f>
        <v>Mantenimiento del control</v>
      </c>
      <c r="G43" s="117">
        <f>+VLOOKUP(A43,'Actividades de control'!$B$13:$N$176,13,0)</f>
        <v>223.45689999999999</v>
      </c>
      <c r="H43" s="119" t="e">
        <f t="shared" si="3"/>
        <v>#REF!</v>
      </c>
      <c r="I43" s="117" t="e">
        <f t="shared" si="8"/>
        <v>#REF!</v>
      </c>
      <c r="J43" s="117" t="s">
        <v>353</v>
      </c>
      <c r="K43" s="117">
        <f>+IF(ISBLANK(VLOOKUP(A43,'Actividades de control'!$B$21:$F$122,5,0)),"",VLOOKUP(A43,'Actividades de control'!$B$21:$F$122,5,0))</f>
        <v>3</v>
      </c>
      <c r="L43" s="117">
        <f>+IF(ISBLANK(VLOOKUP(A43,'Actividades de control'!$B$21:$J$122,9,0)),"",VLOOKUP(A43,'Actividades de control'!$B$21:$J$122,9,0))</f>
        <v>3</v>
      </c>
      <c r="M43" s="117">
        <f t="shared" si="5"/>
        <v>1</v>
      </c>
      <c r="N43" s="117">
        <f t="shared" si="4"/>
        <v>1</v>
      </c>
      <c r="O43" s="117"/>
      <c r="P43" s="117"/>
    </row>
    <row r="44" spans="1:16" x14ac:dyDescent="0.2">
      <c r="A44" s="117" t="s">
        <v>354</v>
      </c>
      <c r="B44" s="117" t="str">
        <f t="shared" ref="B44:B82" si="9">+LEFT(A44,2)</f>
        <v>10</v>
      </c>
      <c r="C44" s="117" t="str">
        <f>+MID(VLOOKUP(A44,'Actividades de control'!$B$13:$C$176,2,0),5,LEN(VLOOKUP(A44,'Actividades de control'!$B$13:$C$176,2,0))-5)</f>
        <v xml:space="preserve"> Se han idenfificado y documentado las situaciones específicas en donde no es posible segregar adecuadamente las funciones (ej: falta de personal, presupuesto), con el fin de definir actividades de control alternativas para cubrir los riesgos identificados.</v>
      </c>
      <c r="D44" s="117" t="s">
        <v>285</v>
      </c>
      <c r="E44" s="117" t="str">
        <f>+VLOOKUP(A44,'Actividades de control'!$B$18:$K$122,3,0)</f>
        <v>Dimension de Control Interno
Lineas de Defensa</v>
      </c>
      <c r="F44" s="117" t="str">
        <f>+VLOOKUP(A44,'Actividades de control'!$B$18:$K$122,10,0)</f>
        <v>Mantenimiento del control</v>
      </c>
      <c r="G44" s="117">
        <f>+VLOOKUP(A44,'Actividades de control'!$B$13:$N$176,13,0)</f>
        <v>223.5478</v>
      </c>
      <c r="H44" s="119" t="e">
        <f t="shared" si="3"/>
        <v>#REF!</v>
      </c>
      <c r="I44" s="117" t="e">
        <f t="shared" si="8"/>
        <v>#REF!</v>
      </c>
      <c r="J44" s="117" t="s">
        <v>353</v>
      </c>
      <c r="K44" s="117">
        <f>+IF(ISBLANK(VLOOKUP(A44,'Actividades de control'!$B$21:$F$122,5,0)),"",VLOOKUP(A44,'Actividades de control'!$B$21:$F$122,5,0))</f>
        <v>3</v>
      </c>
      <c r="L44" s="117">
        <f>+IF(ISBLANK(VLOOKUP(A44,'Actividades de control'!$B$21:$J$122,9,0)),"",VLOOKUP(A44,'Actividades de control'!$B$21:$J$122,9,0))</f>
        <v>3</v>
      </c>
      <c r="M44" s="117">
        <f t="shared" si="5"/>
        <v>1</v>
      </c>
      <c r="N44" s="117">
        <f t="shared" si="4"/>
        <v>1</v>
      </c>
      <c r="O44" s="117"/>
      <c r="P44" s="117"/>
    </row>
    <row r="45" spans="1:16" x14ac:dyDescent="0.2">
      <c r="A45" s="117" t="s">
        <v>355</v>
      </c>
      <c r="B45" s="117" t="str">
        <f t="shared" si="9"/>
        <v>10</v>
      </c>
      <c r="C45" s="117" t="str">
        <f>+MID(VLOOKUP(A45,'Actividades de control'!$B$13:$C$176,2,0),5,LEN(VLOOKUP(A45,'Actividades de control'!$B$13:$C$176,2,0))-5)</f>
        <v xml:space="preserve"> El diseño de otros  sistemas de gestión (bajo normas o estándares internacionales como la ISO), se intregan de forma adecuada a la estructura de control de la entidad</v>
      </c>
      <c r="D45" s="117" t="s">
        <v>285</v>
      </c>
      <c r="E45" s="117" t="str">
        <f>+VLOOKUP(A45,'Actividades de control'!$B$18:$K$122,3,0)</f>
        <v xml:space="preserve">
Dimension de Gestion con Valores para Resultados
Dimension de Control Interno
Lineas de Defensa</v>
      </c>
      <c r="F45" s="117" t="str">
        <f>+VLOOKUP(A45,'Actividades de control'!$B$18:$K$122,10,0)</f>
        <v>Mantenimiento del control</v>
      </c>
      <c r="G45" s="117">
        <f>+VLOOKUP(A45,'Actividades de control'!$B$13:$N$176,13,0)</f>
        <v>223.64580000000001</v>
      </c>
      <c r="H45" s="119" t="e">
        <f t="shared" si="3"/>
        <v>#REF!</v>
      </c>
      <c r="I45" s="117" t="e">
        <f t="shared" si="8"/>
        <v>#REF!</v>
      </c>
      <c r="J45" s="117" t="s">
        <v>353</v>
      </c>
      <c r="K45" s="117">
        <f>+IF(ISBLANK(VLOOKUP(A45,'Actividades de control'!$B$21:$F$122,5,0)),"",VLOOKUP(A45,'Actividades de control'!$B$21:$F$122,5,0))</f>
        <v>3</v>
      </c>
      <c r="L45" s="117">
        <f>+IF(ISBLANK(VLOOKUP(A45,'Actividades de control'!$B$21:$J$122,9,0)),"",VLOOKUP(A45,'Actividades de control'!$B$21:$J$122,9,0))</f>
        <v>3</v>
      </c>
      <c r="M45" s="117">
        <f t="shared" si="5"/>
        <v>1</v>
      </c>
      <c r="N45" s="117">
        <f t="shared" si="4"/>
        <v>1</v>
      </c>
      <c r="O45" s="117"/>
      <c r="P45" s="117"/>
    </row>
    <row r="46" spans="1:16" x14ac:dyDescent="0.2">
      <c r="A46" s="117" t="s">
        <v>356</v>
      </c>
      <c r="B46" s="117" t="str">
        <f t="shared" si="9"/>
        <v>11</v>
      </c>
      <c r="C46" s="117" t="str">
        <f>+MID(VLOOKUP(A46,'Actividades de control'!$B$13:$C$176,2,0),5,LEN(VLOOKUP(A46,'Actividades de control'!$B$13:$C$176,2,0))-5)</f>
        <v xml:space="preserve"> La entidad establece actividades de control relevantes sobre las infraestructuras tecnológicas; los procesos de gestión de la seguridad y sobre los procesos de adquisición, desarrollo y mantenimiento de tecnologías</v>
      </c>
      <c r="D46" s="117" t="s">
        <v>285</v>
      </c>
      <c r="E46" s="117" t="str">
        <f>+VLOOKUP(A46,'Actividades de control'!$B$18:$K$122,3,0)</f>
        <v xml:space="preserve">Dimension de Gestion con Valores para el Resultado
Politica de Gobierno Digital 
Politica de Seguridad Digital
</v>
      </c>
      <c r="F46" s="117" t="str">
        <f>+VLOOKUP(A46,'Actividades de control'!$B$18:$K$122,10,0)</f>
        <v>Mantenimiento del control</v>
      </c>
      <c r="G46" s="117">
        <f>+VLOOKUP(A46,'Actividades de control'!$B$13:$N$176,13,0)</f>
        <v>223.78960000000001</v>
      </c>
      <c r="H46" s="119" t="e">
        <f t="shared" si="3"/>
        <v>#REF!</v>
      </c>
      <c r="I46" s="117" t="e">
        <f t="shared" si="8"/>
        <v>#REF!</v>
      </c>
      <c r="J46" s="117" t="s">
        <v>357</v>
      </c>
      <c r="K46" s="117">
        <f>+IF(ISBLANK(VLOOKUP(A46,'Actividades de control'!$B$21:$F$122,5,0)),"",VLOOKUP(A46,'Actividades de control'!$B$21:$F$122,5,0))</f>
        <v>3</v>
      </c>
      <c r="L46" s="117">
        <f>+IF(ISBLANK(VLOOKUP(A46,'Actividades de control'!$B$21:$J$122,9,0)),"",VLOOKUP(A46,'Actividades de control'!$B$21:$J$122,9,0))</f>
        <v>3</v>
      </c>
      <c r="M46" s="117">
        <f t="shared" si="5"/>
        <v>1</v>
      </c>
      <c r="N46" s="117">
        <f t="shared" si="4"/>
        <v>1</v>
      </c>
      <c r="O46" s="117"/>
      <c r="P46" s="117"/>
    </row>
    <row r="47" spans="1:16" x14ac:dyDescent="0.2">
      <c r="A47" s="117" t="s">
        <v>358</v>
      </c>
      <c r="B47" s="117" t="str">
        <f t="shared" si="9"/>
        <v>11</v>
      </c>
      <c r="C47" s="117" t="str">
        <f>+MID(VLOOKUP(A47,'Actividades de control'!$B$13:$C$176,2,0),5,LEN(VLOOKUP(A47,'Actividades de control'!$B$13:$C$176,2,0))-5)</f>
        <v xml:space="preserve">  Para los proveedores de tecnología  selecciona y desarrolla actividades de control internas sobre las actividades realizadas por el proveedor de servicios</v>
      </c>
      <c r="D47" s="117" t="s">
        <v>285</v>
      </c>
      <c r="E47" s="117" t="str">
        <f>+VLOOKUP(A47,'Actividades de control'!$B$18:$K$122,3,0)</f>
        <v xml:space="preserve">Dimension de Gestion con Valores para el Resultado
Politica de Gobierno Digital 
Politica de Seguridad Digital
</v>
      </c>
      <c r="F47" s="117" t="str">
        <f>+VLOOKUP(A47,'Actividades de control'!$B$18:$K$122,10,0)</f>
        <v>Mantenimiento del control</v>
      </c>
      <c r="G47" s="117">
        <f>+VLOOKUP(A47,'Actividades de control'!$B$13:$N$176,13,0)</f>
        <v>223.84559999999999</v>
      </c>
      <c r="H47" s="119" t="e">
        <f t="shared" si="3"/>
        <v>#REF!</v>
      </c>
      <c r="I47" s="117" t="e">
        <f t="shared" si="8"/>
        <v>#REF!</v>
      </c>
      <c r="J47" s="117" t="s">
        <v>357</v>
      </c>
      <c r="K47" s="117">
        <f>+IF(ISBLANK(VLOOKUP(A47,'Actividades de control'!$B$21:$F$122,5,0)),"",VLOOKUP(A47,'Actividades de control'!$B$21:$F$122,5,0))</f>
        <v>3</v>
      </c>
      <c r="L47" s="117">
        <f>+IF(ISBLANK(VLOOKUP(A47,'Actividades de control'!$B$21:$J$122,9,0)),"",VLOOKUP(A47,'Actividades de control'!$B$21:$J$122,9,0))</f>
        <v>3</v>
      </c>
      <c r="M47" s="117">
        <f t="shared" si="5"/>
        <v>1</v>
      </c>
      <c r="N47" s="117">
        <f t="shared" si="4"/>
        <v>1</v>
      </c>
      <c r="O47" s="117"/>
      <c r="P47" s="117"/>
    </row>
    <row r="48" spans="1:16" x14ac:dyDescent="0.2">
      <c r="A48" s="117" t="s">
        <v>359</v>
      </c>
      <c r="B48" s="117" t="str">
        <f t="shared" si="9"/>
        <v>11</v>
      </c>
      <c r="C48" s="117" t="str">
        <f>+MID(VLOOKUP(A48,'Actividades de control'!$B$13:$C$176,2,0),5,LEN(VLOOKUP(A48,'Actividades de control'!$B$13:$C$176,2,0))-5)</f>
        <v xml:space="preserve"> Se cuenta con matrices de roles y usuarios siguiendo los principios de segregación de funciones.</v>
      </c>
      <c r="D48" s="117" t="s">
        <v>285</v>
      </c>
      <c r="E48" s="117" t="str">
        <f>+VLOOKUP(A48,'Actividades de control'!$B$18:$K$122,3,0)</f>
        <v xml:space="preserve">Dimension de Gestion con Valores para el Resultado
Politica de Fortalecimiento Organizacional y Simplificacion de Procesos.
</v>
      </c>
      <c r="F48" s="117" t="str">
        <f>+VLOOKUP(A48,'Actividades de control'!$B$18:$K$122,10,0)</f>
        <v>Mantenimiento del control</v>
      </c>
      <c r="G48" s="117">
        <f>+VLOOKUP(A48,'Actividades de control'!$B$13:$N$176,13,0)</f>
        <v>223.96539999999999</v>
      </c>
      <c r="H48" s="119" t="e">
        <f t="shared" si="3"/>
        <v>#REF!</v>
      </c>
      <c r="I48" s="117" t="e">
        <f t="shared" si="8"/>
        <v>#REF!</v>
      </c>
      <c r="J48" s="117" t="s">
        <v>357</v>
      </c>
      <c r="K48" s="117">
        <f>+IF(ISBLANK(VLOOKUP(A48,'Actividades de control'!$B$21:$F$122,5,0)),"",VLOOKUP(A48,'Actividades de control'!$B$21:$F$122,5,0))</f>
        <v>3</v>
      </c>
      <c r="L48" s="117">
        <f>+IF(ISBLANK(VLOOKUP(A48,'Actividades de control'!$B$21:$J$122,9,0)),"",VLOOKUP(A48,'Actividades de control'!$B$21:$J$122,9,0))</f>
        <v>3</v>
      </c>
      <c r="M48" s="117">
        <f t="shared" si="5"/>
        <v>1</v>
      </c>
      <c r="N48" s="117">
        <f t="shared" si="4"/>
        <v>1</v>
      </c>
      <c r="O48" s="117"/>
      <c r="P48" s="117"/>
    </row>
    <row r="49" spans="1:16" x14ac:dyDescent="0.2">
      <c r="A49" s="117" t="s">
        <v>360</v>
      </c>
      <c r="B49" s="117" t="str">
        <f t="shared" si="9"/>
        <v>11</v>
      </c>
      <c r="C49" s="117" t="str">
        <f>+MID(VLOOKUP(A49,'Actividades de control'!$B$13:$C$176,2,0),5,LEN(VLOOKUP(A49,'Actividades de control'!$B$13:$C$176,2,0))-5)</f>
        <v xml:space="preserve"> Se cuenta con información de la 3a línea de defensa, como evaluador independiente en relación con los controles implementados por el proveedor de servicios, para  asegurar que los riesgos relacionados se mitigan.</v>
      </c>
      <c r="D49" s="117" t="s">
        <v>285</v>
      </c>
      <c r="E49" s="117" t="str">
        <f>+VLOOKUP(A49,'Actividades de control'!$B$18:$K$122,3,0)</f>
        <v>Dimension Control Interno
Tercera Linea de Defensa</v>
      </c>
      <c r="F49" s="117" t="str">
        <f>+VLOOKUP(A49,'Actividades de control'!$B$18:$K$122,10,0)</f>
        <v>Mantenimiento del control</v>
      </c>
      <c r="G49" s="117">
        <f>+VLOOKUP(A49,'Actividades de control'!$B$13:$N$176,13,0)</f>
        <v>224.01230000000001</v>
      </c>
      <c r="H49" s="119" t="e">
        <f t="shared" si="3"/>
        <v>#REF!</v>
      </c>
      <c r="I49" s="117" t="e">
        <f t="shared" si="8"/>
        <v>#REF!</v>
      </c>
      <c r="J49" s="117" t="s">
        <v>357</v>
      </c>
      <c r="K49" s="117">
        <f>+IF(ISBLANK(VLOOKUP(A49,'Actividades de control'!$B$21:$F$122,5,0)),"",VLOOKUP(A49,'Actividades de control'!$B$21:$F$122,5,0))</f>
        <v>3</v>
      </c>
      <c r="L49" s="117">
        <f>+IF(ISBLANK(VLOOKUP(A49,'Actividades de control'!$B$21:$J$122,9,0)),"",VLOOKUP(A49,'Actividades de control'!$B$21:$J$122,9,0))</f>
        <v>3</v>
      </c>
      <c r="M49" s="117">
        <f t="shared" si="5"/>
        <v>1</v>
      </c>
      <c r="N49" s="117">
        <f t="shared" si="4"/>
        <v>1</v>
      </c>
      <c r="O49" s="117"/>
      <c r="P49" s="117"/>
    </row>
    <row r="50" spans="1:16" x14ac:dyDescent="0.2">
      <c r="A50" s="117" t="s">
        <v>361</v>
      </c>
      <c r="B50" s="117" t="str">
        <f t="shared" si="9"/>
        <v>12</v>
      </c>
      <c r="C50" s="117" t="str">
        <f>+MID(VLOOKUP(A50,'Actividades de control'!$B$13:$C$176,2,0),5,LEN(VLOOKUP(A50,'Actividades de control'!$B$13:$C$176,2,0))-5)</f>
        <v xml:space="preserve"> Se evalúa la actualización de procesos, procedimientos, políticas de operación, instructivos, manuales u otras herramientas para garantizar la aplicación adecuada de las principales actividades de control.
</v>
      </c>
      <c r="D50" s="117" t="s">
        <v>285</v>
      </c>
      <c r="E50" s="117" t="str">
        <f>+VLOOKUP(A50,'Actividades de control'!$B$18:$K$122,3,0)</f>
        <v>Dimension de Gestion con Valores para el Resultado
Politica de Fortalecimiento Organizacional y Simplificacion de Procesos.</v>
      </c>
      <c r="F50" s="117" t="str">
        <f>+VLOOKUP(A50,'Actividades de control'!$B$18:$K$122,10,0)</f>
        <v>Mantenimiento del control</v>
      </c>
      <c r="G50" s="117">
        <f>+VLOOKUP(A50,'Actividades de control'!$B$13:$N$176,13,0)</f>
        <v>224.12360000000001</v>
      </c>
      <c r="H50" s="119" t="e">
        <f t="shared" si="3"/>
        <v>#REF!</v>
      </c>
      <c r="I50" s="117" t="e">
        <f t="shared" si="8"/>
        <v>#REF!</v>
      </c>
      <c r="J50" s="117" t="s">
        <v>362</v>
      </c>
      <c r="K50" s="117">
        <f>+IF(ISBLANK(VLOOKUP(A50,'Actividades de control'!$B$21:$F$122,5,0)),"",VLOOKUP(A50,'Actividades de control'!$B$21:$F$122,5,0))</f>
        <v>3</v>
      </c>
      <c r="L50" s="117">
        <f>+IF(ISBLANK(VLOOKUP(A50,'Actividades de control'!$B$21:$J$122,9,0)),"",VLOOKUP(A50,'Actividades de control'!$B$21:$J$122,9,0))</f>
        <v>3</v>
      </c>
      <c r="M50" s="117">
        <f t="shared" si="5"/>
        <v>1</v>
      </c>
      <c r="N50" s="117">
        <f t="shared" si="4"/>
        <v>1</v>
      </c>
      <c r="O50" s="117"/>
      <c r="P50" s="117"/>
    </row>
    <row r="51" spans="1:16" x14ac:dyDescent="0.2">
      <c r="A51" s="117" t="s">
        <v>363</v>
      </c>
      <c r="B51" s="117" t="str">
        <f t="shared" si="9"/>
        <v>12</v>
      </c>
      <c r="C51" s="117" t="str">
        <f>+MID(VLOOKUP(A51,'Actividades de control'!$B$13:$C$176,2,0),6,LEN(VLOOKUP(A51,'Actividades de control'!$B$13:$C$176,2,0))-6)</f>
        <v xml:space="preserve"> El diseño de controles se evalúa frente a la gestión del riesgo</v>
      </c>
      <c r="D51" s="117" t="s">
        <v>285</v>
      </c>
      <c r="E51" s="117" t="str">
        <f>+VLOOKUP(A51,'Actividades de control'!$B$18:$K$122,3,0)</f>
        <v xml:space="preserve">Todas las Dimensiones de MIPG 
</v>
      </c>
      <c r="F51" s="117" t="str">
        <f>+VLOOKUP(A51,'Actividades de control'!$B$18:$K$122,10,0)</f>
        <v>Mantenimiento del control</v>
      </c>
      <c r="G51" s="117">
        <f>+VLOOKUP(A51,'Actividades de control'!$B$13:$N$176,13,0)</f>
        <v>224.23650000000001</v>
      </c>
      <c r="H51" s="119" t="e">
        <f t="shared" si="3"/>
        <v>#REF!</v>
      </c>
      <c r="I51" s="117" t="e">
        <f t="shared" si="8"/>
        <v>#REF!</v>
      </c>
      <c r="J51" s="117" t="s">
        <v>362</v>
      </c>
      <c r="K51" s="117">
        <f>+IF(ISBLANK(VLOOKUP(A51,'Actividades de control'!$B$21:$F$122,5,0)),"",VLOOKUP(A51,'Actividades de control'!$B$21:$F$122,5,0))</f>
        <v>3</v>
      </c>
      <c r="L51" s="117">
        <f>+IF(ISBLANK(VLOOKUP(A51,'Actividades de control'!$B$21:$J$122,9,0)),"",VLOOKUP(A51,'Actividades de control'!$B$21:$J$122,9,0))</f>
        <v>3</v>
      </c>
      <c r="M51" s="117">
        <f t="shared" si="5"/>
        <v>1</v>
      </c>
      <c r="N51" s="117">
        <f t="shared" si="4"/>
        <v>1</v>
      </c>
      <c r="O51" s="117"/>
      <c r="P51" s="117"/>
    </row>
    <row r="52" spans="1:16" x14ac:dyDescent="0.2">
      <c r="A52" s="117" t="s">
        <v>364</v>
      </c>
      <c r="B52" s="117" t="str">
        <f t="shared" si="9"/>
        <v>12</v>
      </c>
      <c r="C52" s="117" t="str">
        <f>+MID(VLOOKUP(A52,'Actividades de control'!$B$13:$C$176,2,0),6,LEN(VLOOKUP(A52,'Actividades de control'!$B$13:$C$176,2,0))-6)</f>
        <v xml:space="preserve"> Monitoreo a los riesgos acorde con la política de administración de riesgo establecida para la entidad.</v>
      </c>
      <c r="D52" s="117" t="s">
        <v>285</v>
      </c>
      <c r="E52" s="117" t="str">
        <f>+VLOOKUP(A52,'Actividades de control'!$B$18:$K$122,3,0)</f>
        <v>Dimension de Direccionamiento Estrategico y Planeacion
Politica de Planeacion Institucional.</v>
      </c>
      <c r="F52" s="117" t="str">
        <f>+VLOOKUP(A52,'Actividades de control'!$B$18:$K$122,10,0)</f>
        <v>Mantenimiento del control</v>
      </c>
      <c r="G52" s="117">
        <f>+VLOOKUP(A52,'Actividades de control'!$B$13:$N$176,13,0)</f>
        <v>224.23656</v>
      </c>
      <c r="H52" s="119" t="e">
        <f t="shared" si="3"/>
        <v>#REF!</v>
      </c>
      <c r="I52" s="117" t="e">
        <f t="shared" si="8"/>
        <v>#REF!</v>
      </c>
      <c r="J52" s="117" t="s">
        <v>362</v>
      </c>
      <c r="K52" s="117">
        <f>+IF(ISBLANK(VLOOKUP(A52,'Actividades de control'!$B$21:$F$122,5,0)),"",VLOOKUP(A52,'Actividades de control'!$B$21:$F$122,5,0))</f>
        <v>3</v>
      </c>
      <c r="L52" s="117">
        <f>+IF(ISBLANK(VLOOKUP(A52,'Actividades de control'!$B$21:$J$122,9,0)),"",VLOOKUP(A52,'Actividades de control'!$B$21:$J$122,9,0))</f>
        <v>3</v>
      </c>
      <c r="M52" s="117">
        <f t="shared" si="5"/>
        <v>1</v>
      </c>
      <c r="N52" s="117">
        <f t="shared" si="4"/>
        <v>1</v>
      </c>
      <c r="O52" s="117"/>
      <c r="P52" s="117"/>
    </row>
    <row r="53" spans="1:16" x14ac:dyDescent="0.2">
      <c r="A53" s="117" t="s">
        <v>365</v>
      </c>
      <c r="B53" s="117" t="str">
        <f t="shared" si="9"/>
        <v>12</v>
      </c>
      <c r="C53" s="117" t="str">
        <f>+MID(VLOOKUP(A53,'Actividades de control'!$B$13:$C$176,2,0),6,LEN(VLOOKUP(A53,'Actividades de control'!$B$13:$C$176,2,0))-6)</f>
        <v>Verificación de que los responsables estén ejecutando los controles tal como han sido diseñados</v>
      </c>
      <c r="D53" s="117" t="s">
        <v>285</v>
      </c>
      <c r="E53" s="117" t="str">
        <f>+VLOOKUP(A53,'Actividades de control'!$B$18:$K$122,3,0)</f>
        <v>Dimension Control Interno
Segunda Linea de Defensa</v>
      </c>
      <c r="F53" s="117" t="str">
        <f>+VLOOKUP(A53,'Actividades de control'!$B$18:$K$122,10,0)</f>
        <v>Mantenimiento del control</v>
      </c>
      <c r="G53" s="117">
        <f>+VLOOKUP(A53,'Actividades de control'!$B$13:$N$176,13,0)</f>
        <v>224.23656800000001</v>
      </c>
      <c r="H53" s="119" t="e">
        <f t="shared" ref="H53" si="10">+_xlfn.RANK.EQ(G53,$G$2:$G$82,1)</f>
        <v>#REF!</v>
      </c>
      <c r="I53" s="117" t="e">
        <f t="shared" si="8"/>
        <v>#REF!</v>
      </c>
      <c r="J53" s="117" t="s">
        <v>362</v>
      </c>
      <c r="K53" s="117">
        <f>+IF(ISBLANK(VLOOKUP(A53,'Actividades de control'!$B$21:$F$122,5,0)),"",VLOOKUP(A53,'Actividades de control'!$B$21:$F$122,5,0))</f>
        <v>3</v>
      </c>
      <c r="L53" s="117">
        <f>+IF(ISBLANK(VLOOKUP(A53,'Actividades de control'!$B$21:$J$122,9,0)),"",VLOOKUP(A53,'Actividades de control'!$B$21:$J$122,9,0))</f>
        <v>3</v>
      </c>
      <c r="M53" s="117">
        <f t="shared" si="5"/>
        <v>1</v>
      </c>
      <c r="N53" s="117">
        <f t="shared" ref="N53" si="11">+AVERAGEIF($D$2:$D$82,D53,$M$2:$M$82)</f>
        <v>1</v>
      </c>
      <c r="O53" s="117"/>
      <c r="P53" s="117"/>
    </row>
    <row r="54" spans="1:16" x14ac:dyDescent="0.2">
      <c r="A54" s="117" t="s">
        <v>366</v>
      </c>
      <c r="B54" s="117" t="str">
        <f t="shared" si="9"/>
        <v>12</v>
      </c>
      <c r="C54" s="117" t="str">
        <f>+MID(VLOOKUP(A54,'Actividades de control'!$B$13:$C$176,2,0),6,LEN(VLOOKUP(A54,'Actividades de control'!$B$13:$C$176,2,0))-6)</f>
        <v xml:space="preserve"> Se evalúa la adecuación de los controles a las especificidades de cada proceso, considerando cambios en regulaciones, estructuras internas u otros aspectos que determinen cambios en su diseño</v>
      </c>
      <c r="D54" s="117" t="s">
        <v>285</v>
      </c>
      <c r="E54" s="117" t="str">
        <f>+VLOOKUP(A54,'Actividades de control'!$B$18:$K$122,3,0)</f>
        <v>Dimension Control Interno
 Lineas de Defensa</v>
      </c>
      <c r="F54" s="117" t="str">
        <f>+VLOOKUP(A54,'Actividades de control'!$B$18:$K$122,10,0)</f>
        <v>Mantenimiento del control</v>
      </c>
      <c r="G54" s="117">
        <f>+VLOOKUP(A54,'Actividades de control'!$B$13:$N$176,13,0)</f>
        <v>224.3569</v>
      </c>
      <c r="H54" s="119" t="e">
        <f t="shared" ref="H54" si="12">+_xlfn.RANK.EQ(G54,$G$2:$G$82,1)</f>
        <v>#REF!</v>
      </c>
      <c r="I54" s="117" t="e">
        <f t="shared" si="8"/>
        <v>#REF!</v>
      </c>
      <c r="J54" s="117" t="s">
        <v>362</v>
      </c>
      <c r="K54" s="117">
        <f>+IF(ISBLANK(VLOOKUP(A54,'Actividades de control'!$B$21:$F$122,5,0)),"",VLOOKUP(A54,'Actividades de control'!$B$21:$F$122,5,0))</f>
        <v>3</v>
      </c>
      <c r="L54" s="117">
        <f>+IF(ISBLANK(VLOOKUP(A54,'Actividades de control'!$B$21:$J$122,9,0)),"",VLOOKUP(A54,'Actividades de control'!$B$21:$J$122,9,0))</f>
        <v>3</v>
      </c>
      <c r="M54" s="117">
        <f t="shared" si="5"/>
        <v>1</v>
      </c>
      <c r="N54" s="117">
        <f t="shared" ref="N54" si="13">+AVERAGEIF($D$2:$D$82,D54,$M$2:$M$82)</f>
        <v>1</v>
      </c>
      <c r="O54" s="117"/>
      <c r="P54" s="117"/>
    </row>
    <row r="55" spans="1:16" ht="12.75" customHeight="1" x14ac:dyDescent="0.2">
      <c r="A55" s="117" t="s">
        <v>367</v>
      </c>
      <c r="B55" s="117" t="str">
        <f t="shared" si="9"/>
        <v>13</v>
      </c>
      <c r="C55" s="117" t="str">
        <f>+MID(VLOOKUP(A55,'Info y Comunicación'!$B$13:$C$160,2,0),6,LEN(VLOOKUP(A55,'Info y Comunicación'!$B$13:$C$160,2,0))-6)</f>
        <v>La entidad ha diseñado sistemas de información para capturar y procesar datos y transformarlos en información para alcanzar los requerimientos de información definidos</v>
      </c>
      <c r="D55" s="117" t="s">
        <v>368</v>
      </c>
      <c r="E55" s="117" t="str">
        <f>+VLOOKUP(A55,'Info y Comunicación'!$B$15:$K$138,3,0)</f>
        <v xml:space="preserve">Dimension de Informacion y comunicación 
</v>
      </c>
      <c r="F55" s="117" t="str">
        <f>+VLOOKUP(A55,'Info y Comunicación'!$B$15:$K$138,10,0)</f>
        <v>Mantenimiento del control</v>
      </c>
      <c r="G55" s="117">
        <f>+VLOOKUP(A55,'Info y Comunicación'!$B$13:$N$160,13,0)</f>
        <v>304.45690000000002</v>
      </c>
      <c r="H55" s="119" t="e">
        <f t="shared" si="3"/>
        <v>#REF!</v>
      </c>
      <c r="I55" s="117" t="e">
        <f t="shared" si="8"/>
        <v>#REF!</v>
      </c>
      <c r="J55" s="117" t="s">
        <v>369</v>
      </c>
      <c r="K55" s="117">
        <f>+IF(ISBLANK(VLOOKUP(A55,'Info y Comunicación'!$B$19:$F$138,5,0)),"",VLOOKUP(A55,'Info y Comunicación'!$B$19:$F$138,5,0))</f>
        <v>3</v>
      </c>
      <c r="L55" s="117">
        <f>+IF(ISBLANK(VLOOKUP(A55,'Info y Comunicación'!$B$19:$J$138,9,0)),"",VLOOKUP(A55,'Info y Comunicación'!$B$19:$J$138,9,0))</f>
        <v>3</v>
      </c>
      <c r="M55" s="117">
        <f t="shared" si="5"/>
        <v>1</v>
      </c>
      <c r="N55" s="117">
        <f>+AVERAGEIF($D$2:$D$82,D55,$M$2:$M$82)</f>
        <v>1</v>
      </c>
      <c r="O55" s="117"/>
      <c r="P55" s="117"/>
    </row>
    <row r="56" spans="1:16" ht="12.75" customHeight="1" x14ac:dyDescent="0.2">
      <c r="A56" s="117" t="s">
        <v>370</v>
      </c>
      <c r="B56" s="117" t="str">
        <f t="shared" si="9"/>
        <v>13</v>
      </c>
      <c r="C56" s="117" t="str">
        <f>+MID(VLOOKUP(A56,'Info y Comunicación'!$B$13:$C$160,2,0),6,LEN(VLOOKUP(A56,'Info y Comunicación'!$B$13:$C$160,2,0))-6)</f>
        <v xml:space="preserve"> La entidad cuenta con el inventario de información relevante (interno/externa) y cuenta con un mecanismo que permita su actualización</v>
      </c>
      <c r="D56" s="117" t="s">
        <v>368</v>
      </c>
      <c r="E56" s="117" t="str">
        <f>+VLOOKUP(A56,'Info y Comunicación'!$B$15:$K$138,3,0)</f>
        <v>Dimension de Informacion y comunicación 
Politica de Transparencia y Acceso a la Informaciòn Publica</v>
      </c>
      <c r="F56" s="117" t="str">
        <f>+VLOOKUP(A56,'Info y Comunicación'!$B$15:$K$138,10,0)</f>
        <v>Mantenimiento del control</v>
      </c>
      <c r="G56" s="117">
        <f>+VLOOKUP(A56,'Info y Comunicación'!$B$13:$N$160,13,0)</f>
        <v>304.56319999999999</v>
      </c>
      <c r="H56" s="119" t="e">
        <f t="shared" si="3"/>
        <v>#REF!</v>
      </c>
      <c r="I56" s="117" t="e">
        <f t="shared" si="8"/>
        <v>#REF!</v>
      </c>
      <c r="J56" s="117" t="s">
        <v>369</v>
      </c>
      <c r="K56" s="117">
        <f>+IF(ISBLANK(VLOOKUP(A56,'Info y Comunicación'!$B$19:$F$138,5,0)),"",VLOOKUP(A56,'Info y Comunicación'!$B$19:$F$138,5,0))</f>
        <v>3</v>
      </c>
      <c r="L56" s="117">
        <f>+IF(ISBLANK(VLOOKUP(A56,'Info y Comunicación'!$B$19:$J$138,9,0)),"",VLOOKUP(A56,'Info y Comunicación'!$B$19:$J$138,9,0))</f>
        <v>3</v>
      </c>
      <c r="M56" s="117">
        <f t="shared" si="5"/>
        <v>1</v>
      </c>
      <c r="N56" s="117">
        <f t="shared" si="4"/>
        <v>1</v>
      </c>
      <c r="O56" s="117"/>
      <c r="P56" s="117"/>
    </row>
    <row r="57" spans="1:16" ht="12.75" customHeight="1" x14ac:dyDescent="0.2">
      <c r="A57" s="117" t="s">
        <v>371</v>
      </c>
      <c r="B57" s="117" t="str">
        <f t="shared" si="9"/>
        <v>13</v>
      </c>
      <c r="C57" s="117" t="str">
        <f>+MID(VLOOKUP(A57,'Info y Comunicación'!$B$13:$C$160,2,0),6,LEN(VLOOKUP(A57,'Info y Comunicación'!$B$13:$C$160,2,0))-6)</f>
        <v>La entidad considera un ámbito amplio de fuentes de datos (internas y externas), para la captura y procesamiento posterior de información clave para la consecución de metas y objetivos</v>
      </c>
      <c r="D57" s="117" t="s">
        <v>368</v>
      </c>
      <c r="E57" s="117" t="str">
        <f>+VLOOKUP(A57,'Info y Comunicación'!$B$15:$K$138,3,0)</f>
        <v>Dimension de Informacion y comunicación 
Politica de Transparencia y Acceso a la Informaciòn Publica</v>
      </c>
      <c r="F57" s="117" t="str">
        <f>+VLOOKUP(A57,'Info y Comunicación'!$B$15:$K$138,10,0)</f>
        <v>Mantenimiento del control</v>
      </c>
      <c r="G57" s="117">
        <f>+VLOOKUP(A57,'Info y Comunicación'!$B$13:$N$160,13,0)</f>
        <v>304.63209999999998</v>
      </c>
      <c r="H57" s="119" t="e">
        <f t="shared" si="3"/>
        <v>#REF!</v>
      </c>
      <c r="I57" s="117" t="e">
        <f t="shared" si="8"/>
        <v>#REF!</v>
      </c>
      <c r="J57" s="117" t="s">
        <v>369</v>
      </c>
      <c r="K57" s="117">
        <f>+IF(ISBLANK(VLOOKUP(A57,'Info y Comunicación'!$B$19:$F$138,5,0)),"",VLOOKUP(A57,'Info y Comunicación'!$B$19:$F$138,5,0))</f>
        <v>3</v>
      </c>
      <c r="L57" s="117">
        <f>+IF(ISBLANK(VLOOKUP(A57,'Info y Comunicación'!$B$19:$J$138,9,0)),"",VLOOKUP(A57,'Info y Comunicación'!$B$19:$J$138,9,0))</f>
        <v>3</v>
      </c>
      <c r="M57" s="117">
        <f t="shared" si="5"/>
        <v>1</v>
      </c>
      <c r="N57" s="117">
        <f t="shared" si="4"/>
        <v>1</v>
      </c>
      <c r="O57" s="117"/>
      <c r="P57" s="117"/>
    </row>
    <row r="58" spans="1:16" ht="12.75" customHeight="1" x14ac:dyDescent="0.2">
      <c r="A58" s="117" t="s">
        <v>372</v>
      </c>
      <c r="B58" s="117" t="str">
        <f t="shared" si="9"/>
        <v>13</v>
      </c>
      <c r="C58" s="117" t="str">
        <f>+MID(VLOOKUP(A58,'Info y Comunicación'!$B$13:$C$160,2,0),6,LEN(VLOOKUP(A58,'Info y Comunicación'!$B$13:$C$160,2,0))-6)</f>
        <v>La entidad ha desarrollado e implementado actividades de control sobre la integridad, confidencialidad y disponibilidad de los datos e información definidos como relevantes</v>
      </c>
      <c r="D58" s="117" t="s">
        <v>368</v>
      </c>
      <c r="E58" s="117" t="str">
        <f>+VLOOKUP(A58,'Info y Comunicación'!$B$15:$K$138,3,0)</f>
        <v>Dimension de Informacion y comunicación 
Politica de Transparencia y Acceso a la Informaciòn Publica</v>
      </c>
      <c r="F58" s="117" t="str">
        <f>+VLOOKUP(A58,'Info y Comunicación'!$B$15:$K$138,10,0)</f>
        <v>Mantenimiento del control</v>
      </c>
      <c r="G58" s="117">
        <f>+VLOOKUP(A58,'Info y Comunicación'!$B$13:$N$160,13,0)</f>
        <v>304.78960000000001</v>
      </c>
      <c r="H58" s="119" t="e">
        <f t="shared" si="3"/>
        <v>#REF!</v>
      </c>
      <c r="I58" s="117" t="e">
        <f t="shared" si="8"/>
        <v>#REF!</v>
      </c>
      <c r="J58" s="117" t="s">
        <v>369</v>
      </c>
      <c r="K58" s="117">
        <f>+IF(ISBLANK(VLOOKUP(A58,'Info y Comunicación'!$B$19:$F$138,5,0)),"",VLOOKUP(A58,'Info y Comunicación'!$B$19:$F$138,5,0))</f>
        <v>3</v>
      </c>
      <c r="L58" s="117">
        <f>+IF(ISBLANK(VLOOKUP(A58,'Info y Comunicación'!$B$19:$J$138,9,0)),"",VLOOKUP(A58,'Info y Comunicación'!$B$19:$J$138,9,0))</f>
        <v>3</v>
      </c>
      <c r="M58" s="117">
        <f t="shared" si="5"/>
        <v>1</v>
      </c>
      <c r="N58" s="117">
        <f t="shared" si="4"/>
        <v>1</v>
      </c>
      <c r="O58" s="117"/>
      <c r="P58" s="117"/>
    </row>
    <row r="59" spans="1:16" ht="12.75" customHeight="1" x14ac:dyDescent="0.2">
      <c r="A59" s="117" t="s">
        <v>373</v>
      </c>
      <c r="B59" s="117" t="str">
        <f t="shared" si="9"/>
        <v>14</v>
      </c>
      <c r="C59" s="117" t="str">
        <f>+MID(VLOOKUP(A59,'Info y Comunicación'!$B$13:$C$160,2,0),6,LEN(VLOOKUP(A59,'Info y Comunicación'!$B$13:$C$160,2,0))-6)</f>
        <v>Para la comunicación interna la Alta Dirección tiene mecanismos que permitan dar a conocer los objetivos y metas estratégicas, de manera tal que todo el personal entiende su papel en su consecución. (Considera los canales más apropiados y evalúa su efectividad)</v>
      </c>
      <c r="D59" s="117" t="s">
        <v>368</v>
      </c>
      <c r="E59" s="117" t="str">
        <f>+VLOOKUP(A59,'Info y Comunicación'!$B$15:$K$138,3,0)</f>
        <v xml:space="preserve">Dimension de Informacion y comunicación
</v>
      </c>
      <c r="F59" s="117" t="str">
        <f>+VLOOKUP(A59,'Info y Comunicación'!$B$15:$K$138,10,0)</f>
        <v>Mantenimiento del control</v>
      </c>
      <c r="G59" s="117">
        <f>+VLOOKUP(A59,'Info y Comunicación'!$B$13:$N$160,13,0)</f>
        <v>304.8965</v>
      </c>
      <c r="H59" s="119" t="e">
        <f t="shared" si="3"/>
        <v>#REF!</v>
      </c>
      <c r="I59" s="117" t="e">
        <f t="shared" si="8"/>
        <v>#REF!</v>
      </c>
      <c r="J59" s="117" t="s">
        <v>374</v>
      </c>
      <c r="K59" s="117">
        <f>+IF(ISBLANK(VLOOKUP(A59,'Info y Comunicación'!$B$19:$F$138,5,0)),"",VLOOKUP(A59,'Info y Comunicación'!$B$19:$F$138,5,0))</f>
        <v>3</v>
      </c>
      <c r="L59" s="117">
        <f>+IF(ISBLANK(VLOOKUP(A59,'Info y Comunicación'!$B$19:$J$138,9,0)),"",VLOOKUP(A59,'Info y Comunicación'!$B$19:$J$138,9,0))</f>
        <v>3</v>
      </c>
      <c r="M59" s="117">
        <f t="shared" si="5"/>
        <v>1</v>
      </c>
      <c r="N59" s="117">
        <f t="shared" si="4"/>
        <v>1</v>
      </c>
      <c r="O59" s="117"/>
      <c r="P59" s="117"/>
    </row>
    <row r="60" spans="1:16" ht="12.75" customHeight="1" x14ac:dyDescent="0.2">
      <c r="A60" s="117" t="s">
        <v>375</v>
      </c>
      <c r="B60" s="117" t="str">
        <f t="shared" si="9"/>
        <v>14</v>
      </c>
      <c r="C60" s="117" t="str">
        <f>+MID(VLOOKUP(A60,'Info y Comunicación'!$B$13:$C$160,2,0),6,LEN(VLOOKUP(A60,'Info y Comunicación'!$B$13:$C$160,2,0))-6)</f>
        <v>La entidad cuenta con políticas de operación relacionadas con la administración de la información (niveles de autoridad y responsabilidad</v>
      </c>
      <c r="D60" s="117" t="s">
        <v>368</v>
      </c>
      <c r="E60" s="117" t="str">
        <f>+VLOOKUP(A60,'Info y Comunicación'!$B$15:$K$138,3,0)</f>
        <v xml:space="preserve">Dimension de Informacion y comunicación
</v>
      </c>
      <c r="F60" s="117" t="str">
        <f>+VLOOKUP(A60,'Info y Comunicación'!$B$15:$K$138,10,0)</f>
        <v>Mantenimiento del control</v>
      </c>
      <c r="G60" s="117">
        <f>+VLOOKUP(A60,'Info y Comunicación'!$B$13:$N$160,13,0)</f>
        <v>304.98540000000003</v>
      </c>
      <c r="H60" s="119" t="e">
        <f t="shared" si="3"/>
        <v>#REF!</v>
      </c>
      <c r="I60" s="117" t="e">
        <f t="shared" si="8"/>
        <v>#REF!</v>
      </c>
      <c r="J60" s="117" t="s">
        <v>374</v>
      </c>
      <c r="K60" s="117">
        <f>+IF(ISBLANK(VLOOKUP(A60,'Info y Comunicación'!$B$19:$F$138,5,0)),"",VLOOKUP(A60,'Info y Comunicación'!$B$19:$F$138,5,0))</f>
        <v>3</v>
      </c>
      <c r="L60" s="117">
        <f>+IF(ISBLANK(VLOOKUP(A60,'Info y Comunicación'!$B$19:$J$138,9,0)),"",VLOOKUP(A60,'Info y Comunicación'!$B$19:$J$138,9,0))</f>
        <v>3</v>
      </c>
      <c r="M60" s="117">
        <f t="shared" si="5"/>
        <v>1</v>
      </c>
      <c r="N60" s="117">
        <f t="shared" si="4"/>
        <v>1</v>
      </c>
      <c r="O60" s="117"/>
      <c r="P60" s="117"/>
    </row>
    <row r="61" spans="1:16" ht="12.75" customHeight="1" x14ac:dyDescent="0.2">
      <c r="A61" s="117" t="s">
        <v>376</v>
      </c>
      <c r="B61" s="117" t="str">
        <f t="shared" si="9"/>
        <v>14</v>
      </c>
      <c r="C61" s="117" t="str">
        <f>+MID(VLOOKUP(A61,'Info y Comunicación'!$B$13:$C$160,2,0),6,LEN(VLOOKUP(A61,'Info y Comunicación'!$B$13:$C$160,2,0))-6)</f>
        <v>La entidad cuenta con canales de información internos para la denuncia anónima o confidencial de posibles situaciones irregulares y se cuenta con mecanismos específicos para su manejo, de manera tal que generen la confianza para utilizarlos</v>
      </c>
      <c r="D61" s="117" t="s">
        <v>368</v>
      </c>
      <c r="E61" s="117" t="str">
        <f>+VLOOKUP(A61,'Info y Comunicación'!$B$15:$K$138,3,0)</f>
        <v xml:space="preserve">Dimension de Informacion y comunicación
</v>
      </c>
      <c r="F61" s="117" t="str">
        <f>+VLOOKUP(A61,'Info y Comunicación'!$B$15:$K$138,10,0)</f>
        <v>Mantenimiento del control</v>
      </c>
      <c r="G61" s="117">
        <f>+VLOOKUP(A61,'Info y Comunicación'!$B$13:$N$160,13,0)</f>
        <v>305.01229999999998</v>
      </c>
      <c r="H61" s="119" t="e">
        <f t="shared" si="3"/>
        <v>#REF!</v>
      </c>
      <c r="I61" s="117" t="e">
        <f t="shared" si="8"/>
        <v>#REF!</v>
      </c>
      <c r="J61" s="117" t="s">
        <v>374</v>
      </c>
      <c r="K61" s="117">
        <f>+IF(ISBLANK(VLOOKUP(A61,'Info y Comunicación'!$B$19:$F$138,5,0)),"",VLOOKUP(A61,'Info y Comunicación'!$B$19:$F$138,5,0))</f>
        <v>3</v>
      </c>
      <c r="L61" s="117">
        <f>+IF(ISBLANK(VLOOKUP(A61,'Info y Comunicación'!$B$19:$J$138,9,0)),"",VLOOKUP(A61,'Info y Comunicación'!$B$19:$J$138,9,0))</f>
        <v>3</v>
      </c>
      <c r="M61" s="117">
        <f t="shared" si="5"/>
        <v>1</v>
      </c>
      <c r="N61" s="117">
        <f t="shared" si="4"/>
        <v>1</v>
      </c>
      <c r="O61" s="117"/>
      <c r="P61" s="117"/>
    </row>
    <row r="62" spans="1:16" ht="12.75" customHeight="1" x14ac:dyDescent="0.2">
      <c r="A62" s="117" t="s">
        <v>377</v>
      </c>
      <c r="B62" s="117" t="str">
        <f t="shared" si="9"/>
        <v>14</v>
      </c>
      <c r="C62" s="117" t="str">
        <f>+MID(VLOOKUP(A62,'Info y Comunicación'!$B$13:$C$160,2,0),6,LEN(VLOOKUP(A62,'Info y Comunicación'!$B$13:$C$160,2,0))-6)</f>
        <v>La entidad establece e implementa políticas y procedimientos para facilitar una comunicación interna efectiva</v>
      </c>
      <c r="D62" s="117" t="s">
        <v>368</v>
      </c>
      <c r="E62" s="117" t="str">
        <f>+VLOOKUP(A62,'Info y Comunicación'!$B$15:$K$138,3,0)</f>
        <v xml:space="preserve">Dimension de Informacion y comunicación
</v>
      </c>
      <c r="F62" s="117" t="str">
        <f>+VLOOKUP(A62,'Info y Comunicación'!$B$15:$K$138,10,0)</f>
        <v>Mantenimiento del control</v>
      </c>
      <c r="G62" s="117">
        <f>+VLOOKUP(A62,'Info y Comunicación'!$B$13:$N$160,13,0)</f>
        <v>305.12360000000001</v>
      </c>
      <c r="H62" s="119" t="e">
        <f t="shared" si="3"/>
        <v>#REF!</v>
      </c>
      <c r="I62" s="117" t="e">
        <f t="shared" si="8"/>
        <v>#REF!</v>
      </c>
      <c r="J62" s="117" t="s">
        <v>374</v>
      </c>
      <c r="K62" s="117">
        <f>+IF(ISBLANK(VLOOKUP(A62,'Info y Comunicación'!$B$19:$F$138,5,0)),"",VLOOKUP(A62,'Info y Comunicación'!$B$19:$F$138,5,0))</f>
        <v>3</v>
      </c>
      <c r="L62" s="117">
        <f>+IF(ISBLANK(VLOOKUP(A62,'Info y Comunicación'!$B$19:$J$138,9,0)),"",VLOOKUP(A62,'Info y Comunicación'!$B$19:$J$138,9,0))</f>
        <v>3</v>
      </c>
      <c r="M62" s="117">
        <f t="shared" si="5"/>
        <v>1</v>
      </c>
      <c r="N62" s="117">
        <f t="shared" si="4"/>
        <v>1</v>
      </c>
      <c r="O62" s="117"/>
      <c r="P62" s="117"/>
    </row>
    <row r="63" spans="1:16" ht="12.75" customHeight="1" x14ac:dyDescent="0.2">
      <c r="A63" s="117" t="s">
        <v>378</v>
      </c>
      <c r="B63" s="117" t="str">
        <f t="shared" si="9"/>
        <v>15</v>
      </c>
      <c r="C63" s="117" t="str">
        <f>+MID(VLOOKUP(A63,'Info y Comunicación'!$B$13:$C$160,2,0),6,LEN(VLOOKUP(A63,'Info y Comunicación'!$B$13:$C$160,2,0))-6)</f>
        <v>La entidad desarrolla e implementa controles que facilitan la comunicación externa, la cual incluye  políticas y procedimientos. 
Incluye contratistas y proveedores de servicios tercerizados (cuando aplique).</v>
      </c>
      <c r="D63" s="117" t="s">
        <v>368</v>
      </c>
      <c r="E63" s="117" t="str">
        <f>+VLOOKUP(A63,'Info y Comunicación'!$B$15:$K$138,3,0)</f>
        <v xml:space="preserve">
Dimension de Informacion y Comunicación
Dimension de Control Interno
Primera Linea de Defensa</v>
      </c>
      <c r="F63" s="117" t="str">
        <f>+VLOOKUP(A63,'Info y Comunicación'!$B$15:$K$138,10,0)</f>
        <v>Mantenimiento del control</v>
      </c>
      <c r="G63" s="117">
        <f>+VLOOKUP(A63,'Info y Comunicación'!$B$13:$N$160,13,0)</f>
        <v>305.23689999999999</v>
      </c>
      <c r="H63" s="119" t="e">
        <f t="shared" si="3"/>
        <v>#REF!</v>
      </c>
      <c r="I63" s="117" t="e">
        <f t="shared" si="8"/>
        <v>#REF!</v>
      </c>
      <c r="J63" s="117" t="s">
        <v>379</v>
      </c>
      <c r="K63" s="117">
        <f>+IF(ISBLANK(VLOOKUP(A63,'Info y Comunicación'!$B$19:$F$138,5,0)),"",VLOOKUP(A63,'Info y Comunicación'!$B$19:$F$138,5,0))</f>
        <v>3</v>
      </c>
      <c r="L63" s="117">
        <f>+IF(ISBLANK(VLOOKUP(A63,'Info y Comunicación'!$B$19:$J$138,9,0)),"",VLOOKUP(A63,'Info y Comunicación'!$B$19:$J$138,9,0))</f>
        <v>3</v>
      </c>
      <c r="M63" s="117">
        <f t="shared" si="5"/>
        <v>1</v>
      </c>
      <c r="N63" s="117">
        <f t="shared" si="4"/>
        <v>1</v>
      </c>
      <c r="O63" s="117"/>
      <c r="P63" s="117"/>
    </row>
    <row r="64" spans="1:16" x14ac:dyDescent="0.2">
      <c r="A64" s="117" t="s">
        <v>380</v>
      </c>
      <c r="B64" s="117" t="str">
        <f t="shared" si="9"/>
        <v>15</v>
      </c>
      <c r="C64" s="117" t="str">
        <f>+MID(VLOOKUP(A64,'Info y Comunicación'!$B$13:$C$160,2,0),6,LEN(VLOOKUP(A64,'Info y Comunicación'!$B$13:$C$160,2,0))-6)</f>
        <v>La entidad cuenta con canales externos definidos de comunicación, asociados con el tipo de información a divulgar, y éstos son reconocidos a todo nivel de la organización.</v>
      </c>
      <c r="D64" s="117" t="s">
        <v>368</v>
      </c>
      <c r="E64" s="117" t="str">
        <f>+VLOOKUP(A64,'Info y Comunicación'!$B$15:$K$138,3,0)</f>
        <v xml:space="preserve">Dimension de Informacion y Comunicación
Politica de Transparencia, acceso a la información pública y lucha
contra la corrupción </v>
      </c>
      <c r="F64" s="117" t="str">
        <f>+VLOOKUP(A64,'Info y Comunicación'!$B$15:$K$138,10,0)</f>
        <v>Mantenimiento del control</v>
      </c>
      <c r="G64" s="117">
        <f>+VLOOKUP(A64,'Info y Comunicación'!$B$13:$N$160,13,0)</f>
        <v>305.36540000000002</v>
      </c>
      <c r="H64" s="119" t="e">
        <f t="shared" si="3"/>
        <v>#REF!</v>
      </c>
      <c r="I64" s="117" t="e">
        <f t="shared" si="8"/>
        <v>#REF!</v>
      </c>
      <c r="J64" s="117" t="s">
        <v>379</v>
      </c>
      <c r="K64" s="117">
        <f>+IF(ISBLANK(VLOOKUP(A64,'Info y Comunicación'!$B$19:$F$138,5,0)),"",VLOOKUP(A64,'Info y Comunicación'!$B$19:$F$138,5,0))</f>
        <v>3</v>
      </c>
      <c r="L64" s="117">
        <f>+IF(ISBLANK(VLOOKUP(A64,'Info y Comunicación'!$B$19:$J$138,9,0)),"",VLOOKUP(A64,'Info y Comunicación'!$B$19:$J$138,9,0))</f>
        <v>3</v>
      </c>
      <c r="M64" s="117">
        <f t="shared" si="5"/>
        <v>1</v>
      </c>
      <c r="N64" s="117">
        <f t="shared" si="4"/>
        <v>1</v>
      </c>
      <c r="O64" s="117"/>
      <c r="P64" s="117"/>
    </row>
    <row r="65" spans="1:16" x14ac:dyDescent="0.2">
      <c r="A65" s="117" t="s">
        <v>381</v>
      </c>
      <c r="B65" s="117" t="str">
        <f t="shared" si="9"/>
        <v>15</v>
      </c>
      <c r="C65" s="117" t="str">
        <f>+MID(VLOOKUP(A65,'Info y Comunicación'!$B$13:$C$160,2,0),6,LEN(VLOOKUP(A65,'Info y Comunicación'!$B$13:$C$160,2,0))-6)</f>
        <v>La entidad cuenta con procesos o procedimiento para el manejo de la información entrante (quién la recibe, quién la clasifica, quién la analiza), y a la respuesta requierida (quién la canaliza y la responde)</v>
      </c>
      <c r="D65" s="117" t="s">
        <v>368</v>
      </c>
      <c r="E65" s="117" t="str">
        <f>+VLOOKUP(A65,'Info y Comunicación'!$B$15:$K$138,3,0)</f>
        <v xml:space="preserve">Dimension de Informacion y Comunicación
Politica de Gestion Documental
Politica de Transparencia, acceso a la información pública y lucha
contra la corrupción </v>
      </c>
      <c r="F65" s="117" t="str">
        <f>+VLOOKUP(A65,'Info y Comunicación'!$B$15:$K$138,10,0)</f>
        <v>Mantenimiento del control</v>
      </c>
      <c r="G65" s="117">
        <f>+VLOOKUP(A65,'Info y Comunicación'!$B$13:$N$160,13,0)</f>
        <v>305.4563</v>
      </c>
      <c r="H65" s="119" t="e">
        <f t="shared" si="3"/>
        <v>#REF!</v>
      </c>
      <c r="I65" s="117" t="e">
        <f t="shared" si="8"/>
        <v>#REF!</v>
      </c>
      <c r="J65" s="117" t="s">
        <v>379</v>
      </c>
      <c r="K65" s="117">
        <f>+IF(ISBLANK(VLOOKUP(A65,'Info y Comunicación'!$B$19:$F$138,5,0)),"",VLOOKUP(A65,'Info y Comunicación'!$B$19:$F$138,5,0))</f>
        <v>3</v>
      </c>
      <c r="L65" s="117">
        <f>+IF(ISBLANK(VLOOKUP(A65,'Info y Comunicación'!$B$19:$J$138,9,0)),"",VLOOKUP(A65,'Info y Comunicación'!$B$19:$J$138,9,0))</f>
        <v>3</v>
      </c>
      <c r="M65" s="117">
        <f t="shared" si="5"/>
        <v>1</v>
      </c>
      <c r="N65" s="117">
        <f t="shared" si="4"/>
        <v>1</v>
      </c>
      <c r="O65" s="117"/>
      <c r="P65" s="117"/>
    </row>
    <row r="66" spans="1:16" x14ac:dyDescent="0.2">
      <c r="A66" s="117" t="s">
        <v>382</v>
      </c>
      <c r="B66" s="117" t="str">
        <f t="shared" si="9"/>
        <v>15</v>
      </c>
      <c r="C66" s="117" t="str">
        <f>+MID(VLOOKUP(A66,'Info y Comunicación'!$B$13:$C$160,2,0),6,LEN(VLOOKUP(A66,'Info y Comunicación'!$B$13:$C$160,2,0))-6)</f>
        <v>La entidad cuenta con procesos o procedimientos encaminados a evaluar periodicamente la efectividad de los canales de comunicación con partes externas, así como sus contenidos, de tal forma que se puedan mejorar.</v>
      </c>
      <c r="D66" s="117" t="s">
        <v>368</v>
      </c>
      <c r="E66" s="117" t="str">
        <f>+VLOOKUP(A66,'Info y Comunicación'!$B$15:$K$138,3,0)</f>
        <v>Dimension de Informacion y Comunicación
Politica deControl Interno
Lineas de Defensa</v>
      </c>
      <c r="F66" s="117" t="str">
        <f>+VLOOKUP(A66,'Info y Comunicación'!$B$15:$K$138,10,0)</f>
        <v>Mantenimiento del control</v>
      </c>
      <c r="G66" s="117">
        <f>+VLOOKUP(A66,'Info y Comunicación'!$B$13:$N$160,13,0)</f>
        <v>305.56319999999999</v>
      </c>
      <c r="H66" s="119" t="e">
        <f t="shared" si="3"/>
        <v>#REF!</v>
      </c>
      <c r="I66" s="117" t="e">
        <f t="shared" ref="I66:I82" si="14">+IF(F66=$F$2,$P$4,IF(F66=$F$3,$P$2,$P$3))</f>
        <v>#REF!</v>
      </c>
      <c r="J66" s="117" t="s">
        <v>379</v>
      </c>
      <c r="K66" s="117">
        <f>+IF(ISBLANK(VLOOKUP(A66,'Info y Comunicación'!$B$19:$F$138,5,0)),"",VLOOKUP(A66,'Info y Comunicación'!$B$19:$F$138,5,0))</f>
        <v>3</v>
      </c>
      <c r="L66" s="117">
        <f>+IF(ISBLANK(VLOOKUP(A66,'Info y Comunicación'!$B$19:$J$138,9,0)),"",VLOOKUP(A66,'Info y Comunicación'!$B$19:$J$138,9,0))</f>
        <v>3</v>
      </c>
      <c r="M66" s="117">
        <f t="shared" si="5"/>
        <v>1</v>
      </c>
      <c r="N66" s="117">
        <f t="shared" si="4"/>
        <v>1</v>
      </c>
      <c r="O66" s="117"/>
      <c r="P66" s="117"/>
    </row>
    <row r="67" spans="1:16" x14ac:dyDescent="0.2">
      <c r="A67" s="117" t="s">
        <v>383</v>
      </c>
      <c r="B67" s="117" t="str">
        <f t="shared" si="9"/>
        <v>15</v>
      </c>
      <c r="C67" s="117" t="str">
        <f>+MID(VLOOKUP(A67,'Info y Comunicación'!$B$13:$C$160,2,0),6,LEN(VLOOKUP(A67,'Info y Comunicación'!$B$13:$C$160,2,0))-6)</f>
        <v>La entidad analiza periodicamente su caracterización de usuarios o grupos de valor, a fin de actualizarla cuando sea pertinente</v>
      </c>
      <c r="D67" s="117" t="s">
        <v>368</v>
      </c>
      <c r="E67" s="117" t="str">
        <f>+VLOOKUP(A67,'Info y Comunicación'!$B$15:$K$138,3,0)</f>
        <v>Dimension de Direccionamiento Estrategico y Planeaciòn
Politica de Planeacion Institucional</v>
      </c>
      <c r="F67" s="117" t="str">
        <f>+VLOOKUP(A67,'Info y Comunicación'!$B$15:$K$138,10,0)</f>
        <v>Mantenimiento del control</v>
      </c>
      <c r="G67" s="117">
        <f>+VLOOKUP(A67,'Info y Comunicación'!$B$13:$N$160,13,0)</f>
        <v>305.63209999999998</v>
      </c>
      <c r="H67" s="119" t="e">
        <f t="shared" si="3"/>
        <v>#REF!</v>
      </c>
      <c r="I67" s="117" t="e">
        <f t="shared" si="14"/>
        <v>#REF!</v>
      </c>
      <c r="J67" s="117" t="s">
        <v>379</v>
      </c>
      <c r="K67" s="117">
        <f>+IF(ISBLANK(VLOOKUP(A67,'Info y Comunicación'!$B$19:$F$138,5,0)),"",VLOOKUP(A67,'Info y Comunicación'!$B$19:$F$138,5,0))</f>
        <v>3</v>
      </c>
      <c r="L67" s="117">
        <f>+IF(ISBLANK(VLOOKUP(A67,'Info y Comunicación'!$B$19:$J$138,9,0)),"",VLOOKUP(A67,'Info y Comunicación'!$B$19:$J$138,9,0))</f>
        <v>3</v>
      </c>
      <c r="M67" s="117">
        <f t="shared" si="5"/>
        <v>1</v>
      </c>
      <c r="N67" s="117">
        <f t="shared" si="4"/>
        <v>1</v>
      </c>
      <c r="O67" s="117"/>
      <c r="P67" s="117"/>
    </row>
    <row r="68" spans="1:16" x14ac:dyDescent="0.2">
      <c r="A68" s="117" t="s">
        <v>384</v>
      </c>
      <c r="B68" s="117" t="str">
        <f t="shared" si="9"/>
        <v>15</v>
      </c>
      <c r="C68" s="117" t="str">
        <f>+MID(VLOOKUP(A68,'Info y Comunicación'!$B$13:$C$160,2,0),6,LEN(VLOOKUP(A68,'Info y Comunicación'!$B$13:$C$160,2,0))-6)</f>
        <v>La entidad analiza periodicamente los resultados frente a la evaluación de percepción por parte de los usuarios o grupos de valor para la incorporación de las mejoras correspondientes</v>
      </c>
      <c r="D68" s="117" t="s">
        <v>368</v>
      </c>
      <c r="E68" s="117" t="str">
        <f>+VLOOKUP(A68,'Info y Comunicación'!$B$15:$K$138,3,0)</f>
        <v>Dimension de Direccionamiento Estrategico y Planeaciòn
Politica de Planeacion Institucional</v>
      </c>
      <c r="F68" s="117" t="str">
        <f>+VLOOKUP(A68,'Info y Comunicación'!$B$15:$K$138,10,0)</f>
        <v>Mantenimiento del control</v>
      </c>
      <c r="G68" s="117">
        <f>+VLOOKUP(A68,'Info y Comunicación'!$B$13:$N$160,13,0)</f>
        <v>305.78960000000001</v>
      </c>
      <c r="H68" s="119" t="e">
        <f t="shared" si="3"/>
        <v>#REF!</v>
      </c>
      <c r="I68" s="117" t="e">
        <f t="shared" si="14"/>
        <v>#REF!</v>
      </c>
      <c r="J68" s="117" t="s">
        <v>379</v>
      </c>
      <c r="K68" s="117">
        <f>+IF(ISBLANK(VLOOKUP(A68,'Info y Comunicación'!$B$19:$F$138,5,0)),"",VLOOKUP(A68,'Info y Comunicación'!$B$19:$F$138,5,0))</f>
        <v>3</v>
      </c>
      <c r="L68" s="117">
        <f>+IF(ISBLANK(VLOOKUP(A68,'Info y Comunicación'!$B$19:$J$138,9,0)),"",VLOOKUP(A68,'Info y Comunicación'!$B$19:$J$138,9,0))</f>
        <v>3</v>
      </c>
      <c r="M68" s="117">
        <f t="shared" ref="M68:M82" si="15">+IF(OR(AND(K68=1,L68=1),AND(ISBLANK(K68),ISBLANK(L68)),K68="",L68=""),0,IF(OR(AND(K68=1,L68=2),AND(K68=1,L68=3)),0.25,IF(OR(AND(K68=2,L68=2),AND(K68=3,L68=1),AND(K68=3,L68=2),AND(K68=2,L68=1)),0.5,IF(AND(K68=2,L68=3),0.75,1))))</f>
        <v>1</v>
      </c>
      <c r="N68" s="117">
        <f t="shared" si="4"/>
        <v>1</v>
      </c>
      <c r="O68" s="117"/>
      <c r="P68" s="117"/>
    </row>
    <row r="69" spans="1:16" x14ac:dyDescent="0.2">
      <c r="A69" s="117" t="s">
        <v>385</v>
      </c>
      <c r="B69" s="117" t="str">
        <f t="shared" si="9"/>
        <v>16</v>
      </c>
      <c r="C69" s="117" t="str">
        <f>+MID(VLOOKUP(A69,'Actividades de Monitoreo'!$B$13:$C$176,2,0),6,LEN(VLOOKUP(A69,'Actividades de Monitoreo'!$B$13:$C$176,2,0))-6)</f>
        <v>El comité Institucional de Coordinación de Control Interno aprueba anualmente el Plan Anual de Auditoría presentado por parte del Jefe de Control Interno o quien haga sus veces y hace el correspondiente seguimiento a sus ejecución</v>
      </c>
      <c r="D69" s="117" t="s">
        <v>386</v>
      </c>
      <c r="E69" s="117" t="str">
        <f>+VLOOKUP(A69,'Actividades de Monitoreo'!$B$17:$K$134,3,0)</f>
        <v>Dimension de Control Interno
Lineas Estrategica</v>
      </c>
      <c r="F69" s="117" t="str">
        <f>+VLOOKUP(A69,'Actividades de Monitoreo'!$B$17:$K$134,10,0)</f>
        <v>Mantenimiento del control</v>
      </c>
      <c r="G69" s="117">
        <f>+VLOOKUP(A69,'Actividades de Monitoreo'!$B$13:$N$176,13,0)</f>
        <v>385.87450000000001</v>
      </c>
      <c r="H69" s="119" t="e">
        <f t="shared" si="3"/>
        <v>#REF!</v>
      </c>
      <c r="I69" s="117" t="e">
        <f t="shared" si="14"/>
        <v>#REF!</v>
      </c>
      <c r="J69" s="117" t="s">
        <v>387</v>
      </c>
      <c r="K69" s="117">
        <f>+IF(ISBLANK(VLOOKUP(A69,'Actividades de Monitoreo'!$B$20:$F$134,5,0)),"",VLOOKUP(A69,'Actividades de Monitoreo'!$B$20:$F$134,5,0))</f>
        <v>3</v>
      </c>
      <c r="L69" s="117">
        <f>+IF(ISBLANK(VLOOKUP(A69,'Actividades de Monitoreo'!$B$20:$J$134,9,0)),"",VLOOKUP(A69,'Actividades de Monitoreo'!$B$20:$J$134,9,0))</f>
        <v>3</v>
      </c>
      <c r="M69" s="117">
        <f t="shared" si="15"/>
        <v>1</v>
      </c>
      <c r="N69" s="117">
        <f t="shared" si="4"/>
        <v>1</v>
      </c>
      <c r="O69" s="117"/>
      <c r="P69" s="117"/>
    </row>
    <row r="70" spans="1:16" x14ac:dyDescent="0.2">
      <c r="A70" s="117" t="s">
        <v>388</v>
      </c>
      <c r="B70" s="117" t="str">
        <f t="shared" si="9"/>
        <v>16</v>
      </c>
      <c r="C70" s="117" t="str">
        <f>+MID(VLOOKUP(A70,'Actividades de Monitoreo'!$B$13:$C$176,2,0),6,LEN(VLOOKUP(A70,'Actividades de Monitoreo'!$B$13:$C$176,2,0))-6)</f>
        <v xml:space="preserve"> La Alta Dirección periódicamente evalúa los resultados de las evaluaciones (contínuas e independientes)  para concluir acerca de la efectividad del Sistema de Control Intern</v>
      </c>
      <c r="D70" s="117" t="s">
        <v>386</v>
      </c>
      <c r="E70" s="117" t="str">
        <f>+VLOOKUP(A70,'Actividades de Monitoreo'!$B$17:$K$134,3,0)</f>
        <v>Dimension de Control Interno
Lineas Estrategica</v>
      </c>
      <c r="F70" s="117" t="str">
        <f>+VLOOKUP(A70,'Actividades de Monitoreo'!$B$17:$K$134,10,0)</f>
        <v>Mantenimiento del control</v>
      </c>
      <c r="G70" s="117">
        <f>+VLOOKUP(A70,'Actividades de Monitoreo'!$B$13:$N$176,13,0)</f>
        <v>385.96539999999999</v>
      </c>
      <c r="H70" s="119" t="e">
        <f t="shared" si="3"/>
        <v>#REF!</v>
      </c>
      <c r="I70" s="117" t="e">
        <f t="shared" si="14"/>
        <v>#REF!</v>
      </c>
      <c r="J70" s="117" t="s">
        <v>387</v>
      </c>
      <c r="K70" s="117">
        <f>+IF(ISBLANK(VLOOKUP(A70,'Actividades de Monitoreo'!$B$20:$F$134,5,0)),"",VLOOKUP(A70,'Actividades de Monitoreo'!$B$20:$F$134,5,0))</f>
        <v>3</v>
      </c>
      <c r="L70" s="117">
        <f>+IF(ISBLANK(VLOOKUP(A70,'Actividades de Monitoreo'!$B$20:$J$134,9,0)),"",VLOOKUP(A70,'Actividades de Monitoreo'!$B$20:$J$134,9,0))</f>
        <v>3</v>
      </c>
      <c r="M70" s="117">
        <f t="shared" si="15"/>
        <v>1</v>
      </c>
      <c r="N70" s="117">
        <f t="shared" si="4"/>
        <v>1</v>
      </c>
      <c r="O70" s="117"/>
      <c r="P70" s="117"/>
    </row>
    <row r="71" spans="1:16" x14ac:dyDescent="0.2">
      <c r="A71" s="117" t="s">
        <v>389</v>
      </c>
      <c r="B71" s="117" t="str">
        <f t="shared" si="9"/>
        <v>16</v>
      </c>
      <c r="C71" s="117" t="str">
        <f>+MID(VLOOKUP(A71,'Actividades de Monitoreo'!$B$13:$C$176,2,0),6,LEN(VLOOKUP(A71,'Actividades de Monitoreo'!$B$13:$C$176,2,0))-6)</f>
        <v xml:space="preserve"> La Oficina de Control Interno o quien haga sus veces realiza evaluaciones independientes periódicas (con una frecuencia definida con base en el análisis de riesgo), que le permite evaluar el diseño y operación de los controles establecidos y definir su efectividad para evitar la materialización de riesgos</v>
      </c>
      <c r="D71" s="117" t="s">
        <v>386</v>
      </c>
      <c r="E71" s="117" t="str">
        <f>+VLOOKUP(A71,'Actividades de Monitoreo'!$B$17:$K$134,3,0)</f>
        <v>Dimension de Control Interno
Tercera Linea de Defensa</v>
      </c>
      <c r="F71" s="117" t="str">
        <f>+VLOOKUP(A71,'Actividades de Monitoreo'!$B$17:$K$134,10,0)</f>
        <v>Mantenimiento del control</v>
      </c>
      <c r="G71" s="117">
        <f>+VLOOKUP(A71,'Actividades de Monitoreo'!$B$13:$N$176,13,0)</f>
        <v>386.01229999999998</v>
      </c>
      <c r="H71" s="119" t="e">
        <f t="shared" ref="H71:H82" si="16">+_xlfn.RANK.EQ(G71,$G$2:$G$82,1)</f>
        <v>#REF!</v>
      </c>
      <c r="I71" s="117" t="e">
        <f t="shared" si="14"/>
        <v>#REF!</v>
      </c>
      <c r="J71" s="117" t="s">
        <v>387</v>
      </c>
      <c r="K71" s="117">
        <f>+IF(ISBLANK(VLOOKUP(A71,'Actividades de Monitoreo'!$B$20:$F$134,5,0)),"",VLOOKUP(A71,'Actividades de Monitoreo'!$B$20:$F$134,5,0))</f>
        <v>3</v>
      </c>
      <c r="L71" s="117">
        <f>+IF(ISBLANK(VLOOKUP(A71,'Actividades de Monitoreo'!$B$20:$J$134,9,0)),"",VLOOKUP(A71,'Actividades de Monitoreo'!$B$20:$J$134,9,0))</f>
        <v>3</v>
      </c>
      <c r="M71" s="117">
        <f t="shared" si="15"/>
        <v>1</v>
      </c>
      <c r="N71" s="117">
        <f t="shared" ref="N71:N82" si="17">+AVERAGEIF($D$2:$D$82,D71,$M$2:$M$82)</f>
        <v>1</v>
      </c>
      <c r="O71" s="117"/>
      <c r="P71" s="117"/>
    </row>
    <row r="72" spans="1:16" x14ac:dyDescent="0.2">
      <c r="A72" s="117" t="s">
        <v>390</v>
      </c>
      <c r="B72" s="117" t="str">
        <f t="shared" si="9"/>
        <v>16</v>
      </c>
      <c r="C72" s="117" t="str">
        <f>+MID(VLOOKUP(A72,'Actividades de Monitoreo'!$B$13:$C$176,2,0),6,LEN(VLOOKUP(A72,'Actividades de Monitoreo'!$B$13:$C$176,2,0))-6)</f>
        <v>Acorde con el Esquema de Líneas de Defensa se han implementado procedimientos de monitoreo continuo como parte de las actividades de la 2a línea de defensa, a fin de contar con información clave para la toma de decisiones</v>
      </c>
      <c r="D72" s="117" t="s">
        <v>386</v>
      </c>
      <c r="E72" s="117" t="str">
        <f>+VLOOKUP(A72,'Actividades de Monitoreo'!$B$17:$K$134,3,0)</f>
        <v>Dimension de Control Interno
Segunda Linea de Defensa</v>
      </c>
      <c r="F72" s="117" t="str">
        <f>+VLOOKUP(A72,'Actividades de Monitoreo'!$B$17:$K$134,10,0)</f>
        <v>Mantenimiento del control</v>
      </c>
      <c r="G72" s="117">
        <f>+VLOOKUP(A72,'Actividades de Monitoreo'!$B$13:$N$176,13,0)</f>
        <v>386.12360000000001</v>
      </c>
      <c r="H72" s="119" t="e">
        <f t="shared" si="16"/>
        <v>#REF!</v>
      </c>
      <c r="I72" s="117" t="e">
        <f t="shared" si="14"/>
        <v>#REF!</v>
      </c>
      <c r="J72" s="117" t="s">
        <v>387</v>
      </c>
      <c r="K72" s="117">
        <f>+IF(ISBLANK(VLOOKUP(A72,'Actividades de Monitoreo'!$B$20:$F$134,5,0)),"",VLOOKUP(A72,'Actividades de Monitoreo'!$B$20:$F$134,5,0))</f>
        <v>3</v>
      </c>
      <c r="L72" s="117">
        <f>+IF(ISBLANK(VLOOKUP(A72,'Actividades de Monitoreo'!$B$20:$J$134,9,0)),"",VLOOKUP(A72,'Actividades de Monitoreo'!$B$20:$J$134,9,0))</f>
        <v>3</v>
      </c>
      <c r="M72" s="117">
        <f t="shared" si="15"/>
        <v>1</v>
      </c>
      <c r="N72" s="117">
        <f t="shared" si="17"/>
        <v>1</v>
      </c>
      <c r="O72" s="117"/>
      <c r="P72" s="117"/>
    </row>
    <row r="73" spans="1:16" x14ac:dyDescent="0.2">
      <c r="A73" s="117" t="s">
        <v>391</v>
      </c>
      <c r="B73" s="117" t="str">
        <f t="shared" si="9"/>
        <v>16</v>
      </c>
      <c r="C73" s="117" t="str">
        <f>+MID(VLOOKUP(A73,'Actividades de Monitoreo'!$B$13:$C$176,2,0),6,LEN(VLOOKUP(A73,'Actividades de Monitoreo'!$B$13:$C$176,2,0))-6)</f>
        <v>Frente a las evaluaciones independientes la entidad considera evaluaciones externas de organismos de control, de vigilancia, certificadores, ONG´s u otros que permitan tener una mirada independiente de las operaciones</v>
      </c>
      <c r="D73" s="117" t="s">
        <v>386</v>
      </c>
      <c r="E73" s="117" t="str">
        <f>+VLOOKUP(A73,'Actividades de Monitoreo'!$B$17:$K$134,3,0)</f>
        <v>Dimension de Control Interno
Lineas de Defensa</v>
      </c>
      <c r="F73" s="117" t="str">
        <f>+VLOOKUP(A73,'Actividades de Monitoreo'!$B$17:$K$134,10,0)</f>
        <v>Mantenimiento del control</v>
      </c>
      <c r="G73" s="117">
        <f>+VLOOKUP(A73,'Actividades de Monitoreo'!$B$13:$N$176,13,0)</f>
        <v>386.21359999999999</v>
      </c>
      <c r="H73" s="119" t="e">
        <f t="shared" si="16"/>
        <v>#REF!</v>
      </c>
      <c r="I73" s="117" t="e">
        <f t="shared" si="14"/>
        <v>#REF!</v>
      </c>
      <c r="J73" s="117" t="s">
        <v>387</v>
      </c>
      <c r="K73" s="117">
        <f>+IF(ISBLANK(VLOOKUP(A73,'Actividades de Monitoreo'!$B$20:$F$134,5,0)),"",VLOOKUP(A73,'Actividades de Monitoreo'!$B$20:$F$134,5,0))</f>
        <v>3</v>
      </c>
      <c r="L73" s="117">
        <f>+IF(ISBLANK(VLOOKUP(A73,'Actividades de Monitoreo'!$B$20:$J$134,9,0)),"",VLOOKUP(A73,'Actividades de Monitoreo'!$B$20:$J$134,9,0))</f>
        <v>3</v>
      </c>
      <c r="M73" s="117">
        <f t="shared" si="15"/>
        <v>1</v>
      </c>
      <c r="N73" s="117">
        <f t="shared" si="17"/>
        <v>1</v>
      </c>
      <c r="O73" s="117"/>
      <c r="P73" s="117"/>
    </row>
    <row r="74" spans="1:16" x14ac:dyDescent="0.2">
      <c r="A74" s="117" t="s">
        <v>392</v>
      </c>
      <c r="B74" s="117" t="str">
        <f t="shared" si="9"/>
        <v>17</v>
      </c>
      <c r="C74" s="117" t="str">
        <f>+MID(VLOOKUP(A74,'Actividades de Monitoreo'!$B$13:$C$176,2,0),6,LEN(VLOOKUP(A74,'Actividades de Monitoreo'!$B$13:$C$176,2,0))-6)</f>
        <v>A partir de la información de las evaluaciones independientes, se evalúan para determinar su efecto en el Sistema de Control Interno de la entidad y su impacto en el logro de los objetivos, a fin de determinar cursos de acción para su mejora</v>
      </c>
      <c r="D74" s="117" t="s">
        <v>386</v>
      </c>
      <c r="E74" s="117" t="str">
        <f>+VLOOKUP(A74,'Actividades de Monitoreo'!$B$17:$K$134,3,0)</f>
        <v>Dimension de Control Interno
Lineas de Defensa</v>
      </c>
      <c r="F74" s="117" t="str">
        <f>+VLOOKUP(A74,'Actividades de Monitoreo'!$B$17:$K$134,10,0)</f>
        <v>Mantenimiento del control</v>
      </c>
      <c r="G74" s="117">
        <f>+VLOOKUP(A74,'Actividades de Monitoreo'!$B$13:$N$176,13,0)</f>
        <v>386.32580000000002</v>
      </c>
      <c r="H74" s="119" t="e">
        <f t="shared" si="16"/>
        <v>#REF!</v>
      </c>
      <c r="I74" s="117" t="e">
        <f t="shared" si="14"/>
        <v>#REF!</v>
      </c>
      <c r="J74" s="117" t="s">
        <v>393</v>
      </c>
      <c r="K74" s="117">
        <f>+IF(ISBLANK(VLOOKUP(A74,'Actividades de Monitoreo'!$B$20:$F$134,5,0)),"",VLOOKUP(A74,'Actividades de Monitoreo'!$B$20:$F$134,5,0))</f>
        <v>3</v>
      </c>
      <c r="L74" s="117">
        <f>+IF(ISBLANK(VLOOKUP(A74,'Actividades de Monitoreo'!$B$20:$J$134,9,0)),"",VLOOKUP(A74,'Actividades de Monitoreo'!$B$20:$J$134,9,0))</f>
        <v>3</v>
      </c>
      <c r="M74" s="117">
        <f t="shared" si="15"/>
        <v>1</v>
      </c>
      <c r="N74" s="117">
        <f t="shared" si="17"/>
        <v>1</v>
      </c>
      <c r="O74" s="117"/>
      <c r="P74" s="117"/>
    </row>
    <row r="75" spans="1:16" x14ac:dyDescent="0.2">
      <c r="A75" s="117" t="s">
        <v>394</v>
      </c>
      <c r="B75" s="117" t="str">
        <f t="shared" si="9"/>
        <v>17</v>
      </c>
      <c r="C75" s="117" t="str">
        <f>+MID(VLOOKUP(A75,'Actividades de Monitoreo'!$B$13:$C$176,2,0),6,LEN(VLOOKUP(A75,'Actividades de Monitoreo'!$B$13:$C$176,2,0))-6)</f>
        <v>Los informes recibidos de entes externos (organismos de control, auditores externos, entidades de vigilancia entre otros) se consolidan y se concluye sobre el impacto en el Sistema de Control Interno, a fin de determinar los cursos de acción</v>
      </c>
      <c r="D75" s="117" t="s">
        <v>386</v>
      </c>
      <c r="E75" s="117" t="str">
        <f>+VLOOKUP(A75,'Actividades de Monitoreo'!$B$17:$K$134,3,0)</f>
        <v>Dimension de Control Interno
Lineas de Defensa</v>
      </c>
      <c r="F75" s="117" t="str">
        <f>+VLOOKUP(A75,'Actividades de Monitoreo'!$B$17:$K$134,10,0)</f>
        <v>Mantenimiento del control</v>
      </c>
      <c r="G75" s="117">
        <f>+VLOOKUP(A75,'Actividades de Monitoreo'!$B$13:$N$176,13,0)</f>
        <v>386.45690000000002</v>
      </c>
      <c r="H75" s="119" t="e">
        <f t="shared" si="16"/>
        <v>#REF!</v>
      </c>
      <c r="I75" s="117" t="e">
        <f t="shared" si="14"/>
        <v>#REF!</v>
      </c>
      <c r="J75" s="117" t="s">
        <v>393</v>
      </c>
      <c r="K75" s="117">
        <f>+IF(ISBLANK(VLOOKUP(A75,'Actividades de Monitoreo'!$B$20:$F$134,5,0)),"",VLOOKUP(A75,'Actividades de Monitoreo'!$B$20:$F$134,5,0))</f>
        <v>3</v>
      </c>
      <c r="L75" s="117">
        <f>+IF(ISBLANK(VLOOKUP(A75,'Actividades de Monitoreo'!$B$20:$J$134,9,0)),"",VLOOKUP(A75,'Actividades de Monitoreo'!$B$20:$J$134,9,0))</f>
        <v>3</v>
      </c>
      <c r="M75" s="117">
        <f t="shared" si="15"/>
        <v>1</v>
      </c>
      <c r="N75" s="117">
        <f t="shared" si="17"/>
        <v>1</v>
      </c>
      <c r="O75" s="117"/>
      <c r="P75" s="117"/>
    </row>
    <row r="76" spans="1:16" x14ac:dyDescent="0.2">
      <c r="A76" s="117" t="s">
        <v>395</v>
      </c>
      <c r="B76" s="117" t="str">
        <f t="shared" si="9"/>
        <v>17</v>
      </c>
      <c r="C76" s="117" t="str">
        <f>+MID(VLOOKUP(A76,'Actividades de Monitoreo'!$B$13:$C$176,2,0),6,LEN(VLOOKUP(A76,'Actividades de Monitoreo'!$B$13:$C$176,2,0))-6)</f>
        <v>La entidad cuenta con políticas donde se establezca a quién reportar las deficiencias de control interno como resultado del monitoreo continuo</v>
      </c>
      <c r="D76" s="117" t="s">
        <v>386</v>
      </c>
      <c r="E76" s="117" t="str">
        <f>+VLOOKUP(A76,'Actividades de Monitoreo'!$B$17:$K$134,3,0)</f>
        <v>Dimension de Control Interno
Lineas de Defensa</v>
      </c>
      <c r="F76" s="117" t="str">
        <f>+VLOOKUP(A76,'Actividades de Monitoreo'!$B$17:$K$134,10,0)</f>
        <v>Mantenimiento del control</v>
      </c>
      <c r="G76" s="117">
        <f>+VLOOKUP(A76,'Actividades de Monitoreo'!$B$13:$N$176,13,0)</f>
        <v>386.56319999999999</v>
      </c>
      <c r="H76" s="119" t="e">
        <f t="shared" si="16"/>
        <v>#REF!</v>
      </c>
      <c r="I76" s="117" t="e">
        <f t="shared" si="14"/>
        <v>#REF!</v>
      </c>
      <c r="J76" s="117" t="s">
        <v>393</v>
      </c>
      <c r="K76" s="117">
        <f>+IF(ISBLANK(VLOOKUP(A76,'Actividades de Monitoreo'!$B$20:$F$134,5,0)),"",VLOOKUP(A76,'Actividades de Monitoreo'!$B$20:$F$134,5,0))</f>
        <v>3</v>
      </c>
      <c r="L76" s="117">
        <f>+IF(ISBLANK(VLOOKUP(A76,'Actividades de Monitoreo'!$B$20:$J$134,9,0)),"",VLOOKUP(A76,'Actividades de Monitoreo'!$B$20:$J$134,9,0))</f>
        <v>3</v>
      </c>
      <c r="M76" s="117">
        <f t="shared" si="15"/>
        <v>1</v>
      </c>
      <c r="N76" s="117">
        <f t="shared" si="17"/>
        <v>1</v>
      </c>
      <c r="O76" s="117"/>
      <c r="P76" s="117"/>
    </row>
    <row r="77" spans="1:16" x14ac:dyDescent="0.2">
      <c r="A77" s="117" t="s">
        <v>396</v>
      </c>
      <c r="B77" s="117" t="str">
        <f t="shared" si="9"/>
        <v>17</v>
      </c>
      <c r="C77" s="117" t="str">
        <f>+MID(VLOOKUP(A77,'Actividades de Monitoreo'!$B$13:$C$176,2,0),6,LEN(VLOOKUP(A77,'Actividades de Monitoreo'!$B$13:$C$176,2,0))-6)</f>
        <v>La Alta Dirección hace seguimiento a las acciones correctivas relacionadas con las deficiencias comunicadas sobre el Sistema de Control Interno y si se han cumplido en el tiempo establecido</v>
      </c>
      <c r="D77" s="117" t="s">
        <v>386</v>
      </c>
      <c r="E77" s="117" t="str">
        <f>+VLOOKUP(A77,'Actividades de Monitoreo'!$B$17:$K$134,3,0)</f>
        <v>Dimension de Control Interno
Lineas de Defensa</v>
      </c>
      <c r="F77" s="117" t="str">
        <f>+VLOOKUP(A77,'Actividades de Monitoreo'!$B$17:$K$134,10,0)</f>
        <v>Mantenimiento del control</v>
      </c>
      <c r="G77" s="117">
        <f>+VLOOKUP(A77,'Actividades de Monitoreo'!$B$13:$N$176,13,0)</f>
        <v>386.78539999999998</v>
      </c>
      <c r="H77" s="119" t="e">
        <f t="shared" si="16"/>
        <v>#REF!</v>
      </c>
      <c r="I77" s="117" t="e">
        <f t="shared" si="14"/>
        <v>#REF!</v>
      </c>
      <c r="J77" s="117" t="s">
        <v>393</v>
      </c>
      <c r="K77" s="117">
        <f>+IF(ISBLANK(VLOOKUP(A77,'Actividades de Monitoreo'!$B$20:$F$134,5,0)),"",VLOOKUP(A77,'Actividades de Monitoreo'!$B$20:$F$134,5,0))</f>
        <v>3</v>
      </c>
      <c r="L77" s="117">
        <f>+IF(ISBLANK(VLOOKUP(A77,'Actividades de Monitoreo'!$B$20:$J$134,9,0)),"",VLOOKUP(A77,'Actividades de Monitoreo'!$B$20:$J$134,9,0))</f>
        <v>3</v>
      </c>
      <c r="M77" s="117">
        <f t="shared" si="15"/>
        <v>1</v>
      </c>
      <c r="N77" s="117">
        <f t="shared" si="17"/>
        <v>1</v>
      </c>
      <c r="O77" s="117"/>
      <c r="P77" s="117"/>
    </row>
    <row r="78" spans="1:16" x14ac:dyDescent="0.2">
      <c r="A78" s="117" t="s">
        <v>397</v>
      </c>
      <c r="B78" s="117" t="str">
        <f t="shared" si="9"/>
        <v>17</v>
      </c>
      <c r="C78" s="117" t="str">
        <f>+MID(VLOOKUP(A78,'Actividades de Monitoreo'!$B$13:$C$176,2,0),6,LEN(VLOOKUP(A78,'Actividades de Monitoreo'!$B$13:$C$176,2,0))-6)</f>
        <v>Los procesos y/o servicios tercerizados, son evaluados acorde con su nivel de riesgos</v>
      </c>
      <c r="D78" s="117" t="s">
        <v>386</v>
      </c>
      <c r="E78" s="117" t="str">
        <f>+VLOOKUP(A78,'Actividades de Monitoreo'!$B$17:$K$134,3,0)</f>
        <v>Dimension de Control Interno
Lineas de Defensa</v>
      </c>
      <c r="F78" s="117" t="str">
        <f>+VLOOKUP(A78,'Actividades de Monitoreo'!$B$17:$K$134,10,0)</f>
        <v>Mantenimiento del control</v>
      </c>
      <c r="G78" s="117">
        <f>+VLOOKUP(A78,'Actividades de Monitoreo'!$B$13:$N$176,13,0)</f>
        <v>386.87450000000001</v>
      </c>
      <c r="H78" s="119" t="e">
        <f t="shared" si="16"/>
        <v>#REF!</v>
      </c>
      <c r="I78" s="117" t="e">
        <f t="shared" si="14"/>
        <v>#REF!</v>
      </c>
      <c r="J78" s="117" t="s">
        <v>393</v>
      </c>
      <c r="K78" s="117">
        <f>+IF(ISBLANK(VLOOKUP(A78,'Actividades de Monitoreo'!$B$20:$F$134,5,0)),"",VLOOKUP(A78,'Actividades de Monitoreo'!$B$20:$F$134,5,0))</f>
        <v>3</v>
      </c>
      <c r="L78" s="117">
        <f>+IF(ISBLANK(VLOOKUP(A78,'Actividades de Monitoreo'!$B$20:$J$134,9,0)),"",VLOOKUP(A78,'Actividades de Monitoreo'!$B$20:$J$134,9,0))</f>
        <v>3</v>
      </c>
      <c r="M78" s="117">
        <f t="shared" si="15"/>
        <v>1</v>
      </c>
      <c r="N78" s="117">
        <f t="shared" si="17"/>
        <v>1</v>
      </c>
      <c r="O78" s="117"/>
      <c r="P78" s="117"/>
    </row>
    <row r="79" spans="1:16" x14ac:dyDescent="0.2">
      <c r="A79" s="117" t="s">
        <v>398</v>
      </c>
      <c r="B79" s="117" t="str">
        <f t="shared" si="9"/>
        <v>17</v>
      </c>
      <c r="C79" s="117" t="str">
        <f>+MID(VLOOKUP(A79,'Actividades de Monitoreo'!$B$13:$C$176,2,0),6,LEN(VLOOKUP(A79,'Actividades de Monitoreo'!$B$13:$C$176,2,0))-6)</f>
        <v>Se evalúa la información suministrada por los usuarios (Sistema PQRD), así como de otras partes interesadas para la mejora del  Sistema de Control Interno de la Entidad</v>
      </c>
      <c r="D79" s="117" t="s">
        <v>386</v>
      </c>
      <c r="E79" s="117" t="str">
        <f>+VLOOKUP(A79,'Actividades de Monitoreo'!$B$17:$K$134,3,0)</f>
        <v xml:space="preserve">
Dimension de Informacion y Comunicación 
Dimension de Control Interno
Lineas de Defensa</v>
      </c>
      <c r="F79" s="117" t="str">
        <f>+VLOOKUP(A79,'Actividades de Monitoreo'!$B$17:$K$134,10,0)</f>
        <v>Mantenimiento del control</v>
      </c>
      <c r="G79" s="117">
        <f>+VLOOKUP(A79,'Actividades de Monitoreo'!$B$13:$N$176,13,0)</f>
        <v>386.98739999999998</v>
      </c>
      <c r="H79" s="119" t="e">
        <f t="shared" si="16"/>
        <v>#REF!</v>
      </c>
      <c r="I79" s="117" t="e">
        <f t="shared" si="14"/>
        <v>#REF!</v>
      </c>
      <c r="J79" s="117" t="s">
        <v>393</v>
      </c>
      <c r="K79" s="117">
        <f>+IF(ISBLANK(VLOOKUP(A79,'Actividades de Monitoreo'!$B$20:$F$134,5,0)),"",VLOOKUP(A79,'Actividades de Monitoreo'!$B$20:$F$134,5,0))</f>
        <v>3</v>
      </c>
      <c r="L79" s="117">
        <f>+IF(ISBLANK(VLOOKUP(A79,'Actividades de Monitoreo'!$B$20:$J$134,9,0)),"",VLOOKUP(A79,'Actividades de Monitoreo'!$B$20:$J$134,9,0))</f>
        <v>3</v>
      </c>
      <c r="M79" s="117">
        <f t="shared" si="15"/>
        <v>1</v>
      </c>
      <c r="N79" s="117">
        <f t="shared" si="17"/>
        <v>1</v>
      </c>
      <c r="O79" s="117"/>
      <c r="P79" s="117"/>
    </row>
    <row r="80" spans="1:16" x14ac:dyDescent="0.2">
      <c r="A80" s="117" t="s">
        <v>399</v>
      </c>
      <c r="B80" s="117" t="str">
        <f t="shared" si="9"/>
        <v>17</v>
      </c>
      <c r="C80" s="117" t="str">
        <f>+MID(VLOOKUP(A80,'Actividades de Monitoreo'!$B$13:$C$176,2,0),6,LEN(VLOOKUP(A80,'Actividades de Monitoreo'!$B$13:$C$176,2,0))-6)</f>
        <v>Verificación del avance y cumplimiento de las acciones incluidas en los planes de mejoramiento producto de las autoevaluaciones. (2ª Línea).</v>
      </c>
      <c r="D80" s="117" t="s">
        <v>386</v>
      </c>
      <c r="E80" s="117" t="str">
        <f>+VLOOKUP(A80,'Actividades de Monitoreo'!$B$17:$K$134,3,0)</f>
        <v xml:space="preserve">
Dimension de Control Interno
Lineas de Defensa</v>
      </c>
      <c r="F80" s="117" t="str">
        <f>+VLOOKUP(A80,'Actividades de Monitoreo'!$B$17:$K$134,10,0)</f>
        <v>Mantenimiento del control</v>
      </c>
      <c r="G80" s="117">
        <f>+VLOOKUP(A80,'Actividades de Monitoreo'!$B$13:$N$176,13,0)</f>
        <v>386.98745000000002</v>
      </c>
      <c r="H80" s="119" t="e">
        <f t="shared" si="16"/>
        <v>#REF!</v>
      </c>
      <c r="I80" s="117" t="e">
        <f t="shared" si="14"/>
        <v>#REF!</v>
      </c>
      <c r="J80" s="117" t="s">
        <v>393</v>
      </c>
      <c r="K80" s="117">
        <f>+IF(ISBLANK(VLOOKUP(A80,'Actividades de Monitoreo'!$B$20:$F$134,5,0)),"",VLOOKUP(A80,'Actividades de Monitoreo'!$B$20:$F$134,5,0))</f>
        <v>3</v>
      </c>
      <c r="L80" s="117">
        <f>+IF(ISBLANK(VLOOKUP(A80,'Actividades de Monitoreo'!$B$20:$J$134,9,0)),"",VLOOKUP(A80,'Actividades de Monitoreo'!$B$20:$J$134,9,0))</f>
        <v>3</v>
      </c>
      <c r="M80" s="117">
        <f t="shared" si="15"/>
        <v>1</v>
      </c>
      <c r="N80" s="117">
        <f t="shared" si="17"/>
        <v>1</v>
      </c>
      <c r="O80" s="117"/>
      <c r="P80" s="117"/>
    </row>
    <row r="81" spans="1:16" x14ac:dyDescent="0.2">
      <c r="A81" s="117" t="s">
        <v>400</v>
      </c>
      <c r="B81" s="117" t="str">
        <f t="shared" si="9"/>
        <v>17</v>
      </c>
      <c r="C81" s="117" t="str">
        <f>+MID(VLOOKUP(A81,'Actividades de Monitoreo'!$B$13:$C$176,2,0),6,LEN(VLOOKUP(A81,'Actividades de Monitoreo'!$B$13:$C$176,2,0))-6)</f>
        <v>Evaluación de la efectividad de las acciones incluidas en los Planes de mejoramiento producto de las auditorías internas y de entes externos. (3ª Línea</v>
      </c>
      <c r="D81" s="117" t="s">
        <v>386</v>
      </c>
      <c r="E81" s="117" t="str">
        <f>+VLOOKUP(A81,'Actividades de Monitoreo'!$B$17:$K$134,3,0)</f>
        <v xml:space="preserve">
Dimension de Control Interno
Lineas de Defensa</v>
      </c>
      <c r="F81" s="117" t="str">
        <f>+VLOOKUP(A81,'Actividades de Monitoreo'!$B$17:$K$134,10,0)</f>
        <v>Mantenimiento del control</v>
      </c>
      <c r="G81" s="117">
        <f>+VLOOKUP(A81,'Actividades de Monitoreo'!$B$13:$N$176,13,0)</f>
        <v>386.98745600000001</v>
      </c>
      <c r="H81" s="119" t="e">
        <f t="shared" si="16"/>
        <v>#REF!</v>
      </c>
      <c r="I81" s="117" t="e">
        <f t="shared" si="14"/>
        <v>#REF!</v>
      </c>
      <c r="J81" s="117" t="s">
        <v>393</v>
      </c>
      <c r="K81" s="117">
        <f>+IF(ISBLANK(VLOOKUP(A81,'Actividades de Monitoreo'!$B$20:$F$134,5,0)),"",VLOOKUP(A81,'Actividades de Monitoreo'!$B$20:$F$134,5,0))</f>
        <v>3</v>
      </c>
      <c r="L81" s="117">
        <f>+IF(ISBLANK(VLOOKUP(A81,'Actividades de Monitoreo'!$B$20:$J$134,9,0)),"",VLOOKUP(A81,'Actividades de Monitoreo'!$B$20:$J$134,9,0))</f>
        <v>3</v>
      </c>
      <c r="M81" s="117">
        <f t="shared" si="15"/>
        <v>1</v>
      </c>
      <c r="N81" s="117">
        <f t="shared" si="17"/>
        <v>1</v>
      </c>
      <c r="O81" s="117"/>
      <c r="P81" s="117"/>
    </row>
    <row r="82" spans="1:16" x14ac:dyDescent="0.2">
      <c r="A82" s="117" t="s">
        <v>401</v>
      </c>
      <c r="B82" s="117" t="str">
        <f t="shared" si="9"/>
        <v>17</v>
      </c>
      <c r="C82" s="117" t="str">
        <f>+MID(VLOOKUP(A82,'Actividades de Monitoreo'!$B$13:$C$176,2,0),6,LEN(VLOOKUP(A82,'Actividades de Monitoreo'!$B$13:$C$176,2,0))-6)</f>
        <v>Las deficiencias de control interno son reportadas a los responsables de nivel jerárquico superior, para tomar la acciones correspondientes</v>
      </c>
      <c r="D82" s="117" t="s">
        <v>386</v>
      </c>
      <c r="E82" s="117" t="str">
        <f>+VLOOKUP(A82,'Actividades de Monitoreo'!$B$17:$K$134,3,0)</f>
        <v xml:space="preserve">
Dimension de Control Interno
Lineas de Defensa</v>
      </c>
      <c r="F82" s="117" t="str">
        <f>+VLOOKUP(A82,'Actividades de Monitoreo'!$B$17:$K$134,10,0)</f>
        <v>Mantenimiento del control</v>
      </c>
      <c r="G82" s="117">
        <f>+VLOOKUP(A82,'Actividades de Monitoreo'!$B$13:$N$176,13,0)</f>
        <v>387.01229999999998</v>
      </c>
      <c r="H82" s="119" t="e">
        <f t="shared" si="16"/>
        <v>#REF!</v>
      </c>
      <c r="I82" s="117" t="e">
        <f t="shared" si="14"/>
        <v>#REF!</v>
      </c>
      <c r="J82" s="117" t="s">
        <v>393</v>
      </c>
      <c r="K82" s="117">
        <f>+IF(ISBLANK(VLOOKUP(A82,'Actividades de Monitoreo'!$B$20:$F$134,5,0)),"",VLOOKUP(A82,'Actividades de Monitoreo'!$B$20:$F$134,5,0))</f>
        <v>3</v>
      </c>
      <c r="L82" s="117">
        <f>+IF(ISBLANK(VLOOKUP(A82,'Actividades de Monitoreo'!$B$20:$J$134,9,0)),"",VLOOKUP(A82,'Actividades de Monitoreo'!$B$20:$J$134,9,0))</f>
        <v>3</v>
      </c>
      <c r="M82" s="117">
        <f t="shared" si="15"/>
        <v>1</v>
      </c>
      <c r="N82" s="117">
        <f t="shared" si="17"/>
        <v>1</v>
      </c>
      <c r="O82" s="117"/>
      <c r="P82" s="117"/>
    </row>
  </sheetData>
  <sheetProtection password="D72A"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Instructivo</vt:lpstr>
      <vt:lpstr>Definiciones</vt:lpstr>
      <vt:lpstr>Ambiente de Control</vt:lpstr>
      <vt:lpstr>Evaluación de riesgos</vt:lpstr>
      <vt:lpstr>Actividades de control</vt:lpstr>
      <vt:lpstr>Info y Comunicación</vt:lpstr>
      <vt:lpstr>Actividades de Monitoreo</vt:lpstr>
      <vt:lpstr>Conclusiones</vt:lpstr>
      <vt:lpstr>Hoja1</vt:lpstr>
    </vt:vector>
  </TitlesOfParts>
  <Company>Ernst &amp; Young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Gomez</dc:creator>
  <cp:lastModifiedBy>MARTHA CECILIA</cp:lastModifiedBy>
  <cp:revision/>
  <dcterms:created xsi:type="dcterms:W3CDTF">2010-10-04T16:34:45Z</dcterms:created>
  <dcterms:modified xsi:type="dcterms:W3CDTF">2023-06-15T20:15:18Z</dcterms:modified>
</cp:coreProperties>
</file>