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hidePivotFieldList="1" defaultThemeVersion="166925"/>
  <mc:AlternateContent xmlns:mc="http://schemas.openxmlformats.org/markup-compatibility/2006">
    <mc:Choice Requires="x15">
      <x15ac:absPath xmlns:x15ac="http://schemas.microsoft.com/office/spreadsheetml/2010/11/ac" url="C:\Users\control_interno\Desktop\"/>
    </mc:Choice>
  </mc:AlternateContent>
  <xr:revisionPtr revIDLastSave="0" documentId="13_ncr:1_{9727BA88-C460-43ED-B409-0867E13977B0}" xr6:coauthVersionLast="36" xr6:coauthVersionMax="36" xr10:uidLastSave="{00000000-0000-0000-0000-000000000000}"/>
  <bookViews>
    <workbookView xWindow="-120" yWindow="-120" windowWidth="20730" windowHeight="11040" tabRatio="601" xr2:uid="{00000000-000D-0000-FFFF-FFFF00000000}"/>
  </bookViews>
  <sheets>
    <sheet name="FOR-DES-16" sheetId="1" r:id="rId1"/>
    <sheet name="Resultados" sheetId="6" r:id="rId2"/>
    <sheet name="Matriz de riesgos Asist" sheetId="3" state="hidden" r:id="rId3"/>
    <sheet name="Matriz de riesgos Inst" sheetId="2" state="hidden" r:id="rId4"/>
    <sheet name="Tabla probabilidad Est Apoyo" sheetId="13" state="hidden" r:id="rId5"/>
    <sheet name="Tabla probabilidad Misionales" sheetId="8" state="hidden" r:id="rId6"/>
    <sheet name="Tabla Impacto" sheetId="9" state="hidden" r:id="rId7"/>
    <sheet name="Tabla Valoración controles" sheetId="10" state="hidden" r:id="rId8"/>
    <sheet name="Tratamiento del riesgo" sheetId="11" state="hidden" r:id="rId9"/>
    <sheet name="Objetivos y Alcances " sheetId="12" state="hidden" r:id="rId10"/>
  </sheets>
  <externalReferences>
    <externalReference r:id="rId11"/>
    <externalReference r:id="rId12"/>
    <externalReference r:id="rId13"/>
    <externalReference r:id="rId14"/>
  </externalReferences>
  <definedNames>
    <definedName name="_xlnm._FilterDatabase" localSheetId="0" hidden="1">'FOR-DES-16'!$B$11:$Q$121</definedName>
    <definedName name="_xlnm._FilterDatabase" localSheetId="2" hidden="1">'Matriz de riesgos Asist'!$A$11:$AP$111</definedName>
    <definedName name="_xlnm._FilterDatabase" localSheetId="3" hidden="1">'Matriz de riesgos Inst'!$A$9:$AP$91</definedName>
    <definedName name="ACCIONES">#REF!</definedName>
    <definedName name="CONTROL">#REF!</definedName>
    <definedName name="FACTOR">#REF!</definedName>
    <definedName name="IMP">[1]TABLAS!$A$12:$A$15</definedName>
    <definedName name="NIVEL">#REF!</definedName>
    <definedName name="NIVELIMPACTO">#REF!</definedName>
    <definedName name="NIVELPRO">#REF!</definedName>
    <definedName name="PROBABILIDAD">#REF!</definedName>
    <definedName name="PROCESOS">#REF!</definedName>
    <definedName name="REMOTA">#REF!</definedName>
    <definedName name="VALORRIESGO">#REF!</definedName>
    <definedName name="VARPRO">[1]TABLAS!$A$5:$A$8</definedName>
  </definedNames>
  <calcPr calcId="191029"/>
  <pivotCaches>
    <pivotCache cacheId="2" r:id="rId15"/>
    <pivotCache cacheId="3" r:id="rId1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1" i="9" l="1"/>
  <c r="F240" i="9"/>
  <c r="F239" i="9"/>
  <c r="F238" i="9"/>
  <c r="F237" i="9"/>
  <c r="F236" i="9"/>
  <c r="F235" i="9"/>
  <c r="F234" i="9"/>
  <c r="F233" i="9"/>
  <c r="F232" i="9"/>
  <c r="F231" i="9"/>
  <c r="F230" i="9"/>
  <c r="B243" i="9"/>
  <c r="B242" i="9"/>
  <c r="H230" i="9"/>
  <c r="B241" i="9"/>
  <c r="AR10" i="2" l="1"/>
  <c r="E51" i="1"/>
  <c r="E89" i="1"/>
  <c r="E74" i="1"/>
  <c r="D54" i="1"/>
  <c r="E52" i="1"/>
  <c r="D52" i="1"/>
  <c r="R14" i="3"/>
  <c r="Z111" i="3"/>
  <c r="AE111" i="3" s="1"/>
  <c r="AF111" i="3" s="1"/>
  <c r="R111" i="3"/>
  <c r="S111" i="3" s="1"/>
  <c r="AI111" i="3" s="1"/>
  <c r="N111" i="3"/>
  <c r="Z110" i="3"/>
  <c r="R110" i="3"/>
  <c r="S110" i="3" s="1"/>
  <c r="AI110" i="3" s="1"/>
  <c r="N110" i="3"/>
  <c r="Z109" i="3"/>
  <c r="R109" i="3"/>
  <c r="S109" i="3" s="1"/>
  <c r="AI109" i="3" s="1"/>
  <c r="N109" i="3"/>
  <c r="Z108" i="3"/>
  <c r="W108" i="3"/>
  <c r="R108" i="3"/>
  <c r="N108" i="3"/>
  <c r="O108" i="3" s="1"/>
  <c r="Z107" i="3"/>
  <c r="W107" i="3"/>
  <c r="R107" i="3"/>
  <c r="AH107" i="3" s="1"/>
  <c r="N107" i="3"/>
  <c r="Z106" i="3"/>
  <c r="W106" i="3"/>
  <c r="R106" i="3"/>
  <c r="N106" i="3"/>
  <c r="O106" i="3" s="1"/>
  <c r="Z105" i="3"/>
  <c r="W105" i="3"/>
  <c r="R105" i="3"/>
  <c r="AH105" i="3" s="1"/>
  <c r="N105" i="3"/>
  <c r="O105" i="3" s="1"/>
  <c r="Z104" i="3"/>
  <c r="W104" i="3"/>
  <c r="R104" i="3"/>
  <c r="N104" i="3"/>
  <c r="O104" i="3" s="1"/>
  <c r="Z103" i="3"/>
  <c r="W103" i="3"/>
  <c r="R103" i="3"/>
  <c r="S103" i="3" s="1"/>
  <c r="N103" i="3"/>
  <c r="Z102" i="3"/>
  <c r="W102" i="3"/>
  <c r="R102" i="3"/>
  <c r="N102" i="3"/>
  <c r="O102" i="3" s="1"/>
  <c r="Z101" i="3"/>
  <c r="W101" i="3"/>
  <c r="R101" i="3"/>
  <c r="AH101" i="3" s="1"/>
  <c r="N101" i="3"/>
  <c r="O101" i="3" s="1"/>
  <c r="Z100" i="3"/>
  <c r="W100" i="3"/>
  <c r="R100" i="3"/>
  <c r="AH100" i="3" s="1"/>
  <c r="N100" i="3"/>
  <c r="Z99" i="3"/>
  <c r="W99" i="3"/>
  <c r="R99" i="3"/>
  <c r="N99" i="3"/>
  <c r="O99" i="3" s="1"/>
  <c r="Z98" i="3"/>
  <c r="W98" i="3"/>
  <c r="R98" i="3"/>
  <c r="AH98" i="3" s="1"/>
  <c r="N98" i="3"/>
  <c r="Z97" i="3"/>
  <c r="W97" i="3"/>
  <c r="R97" i="3"/>
  <c r="AH97" i="3" s="1"/>
  <c r="N97" i="3"/>
  <c r="Z96" i="3"/>
  <c r="W96" i="3"/>
  <c r="R96" i="3"/>
  <c r="N96" i="3"/>
  <c r="O96" i="3" s="1"/>
  <c r="Z95" i="3"/>
  <c r="W95" i="3"/>
  <c r="R95" i="3"/>
  <c r="N95" i="3"/>
  <c r="O95" i="3" s="1"/>
  <c r="Z94" i="3"/>
  <c r="W94" i="3"/>
  <c r="R94" i="3"/>
  <c r="S94" i="3" s="1"/>
  <c r="N94" i="3"/>
  <c r="Z93" i="3"/>
  <c r="W93" i="3"/>
  <c r="R93" i="3"/>
  <c r="S93" i="3" s="1"/>
  <c r="N93" i="3"/>
  <c r="Z92" i="3"/>
  <c r="W92" i="3"/>
  <c r="R92" i="3"/>
  <c r="N92" i="3"/>
  <c r="Z91" i="3"/>
  <c r="W91" i="3"/>
  <c r="R91" i="3"/>
  <c r="N91" i="3"/>
  <c r="O91" i="3" s="1"/>
  <c r="Z90" i="3"/>
  <c r="W90" i="3"/>
  <c r="R90" i="3"/>
  <c r="S90" i="3" s="1"/>
  <c r="N90" i="3"/>
  <c r="Z89" i="3"/>
  <c r="W89" i="3"/>
  <c r="R89" i="3"/>
  <c r="AH89" i="3" s="1"/>
  <c r="N89" i="3"/>
  <c r="O89" i="3" s="1"/>
  <c r="Z88" i="3"/>
  <c r="R88" i="3"/>
  <c r="AH88" i="3" s="1"/>
  <c r="N88" i="3"/>
  <c r="Z87" i="3"/>
  <c r="W87" i="3"/>
  <c r="R87" i="3"/>
  <c r="S87" i="3" s="1"/>
  <c r="N87" i="3"/>
  <c r="Z86" i="3"/>
  <c r="R86" i="3"/>
  <c r="AH86" i="3" s="1"/>
  <c r="N86" i="3"/>
  <c r="AG85" i="3"/>
  <c r="AF85" i="3"/>
  <c r="Z85" i="3"/>
  <c r="R85" i="3"/>
  <c r="AH85" i="3" s="1"/>
  <c r="N85" i="3"/>
  <c r="O85" i="3" s="1"/>
  <c r="Z84" i="3"/>
  <c r="R84" i="3"/>
  <c r="AH84" i="3" s="1"/>
  <c r="N84" i="3"/>
  <c r="AG83" i="3"/>
  <c r="AF83" i="3"/>
  <c r="Z83" i="3"/>
  <c r="R83" i="3"/>
  <c r="N83" i="3"/>
  <c r="O83" i="3" s="1"/>
  <c r="Z82" i="3"/>
  <c r="R82" i="3"/>
  <c r="N82" i="3"/>
  <c r="O82" i="3" s="1"/>
  <c r="Z81" i="3"/>
  <c r="R81" i="3"/>
  <c r="S81" i="3" s="1"/>
  <c r="AI81" i="3" s="1"/>
  <c r="N81" i="3"/>
  <c r="O81" i="3" s="1"/>
  <c r="AG80" i="3"/>
  <c r="AF80" i="3"/>
  <c r="Z80" i="3"/>
  <c r="R80" i="3"/>
  <c r="S80" i="3" s="1"/>
  <c r="AI80" i="3" s="1"/>
  <c r="N80" i="3"/>
  <c r="Z79" i="3"/>
  <c r="R79" i="3"/>
  <c r="S79" i="3" s="1"/>
  <c r="AI79" i="3" s="1"/>
  <c r="N79" i="3"/>
  <c r="O79" i="3" s="1"/>
  <c r="Z78" i="3"/>
  <c r="AE78" i="3" s="1"/>
  <c r="R78" i="3"/>
  <c r="AH78" i="3" s="1"/>
  <c r="N78" i="3"/>
  <c r="Z77" i="3"/>
  <c r="R77" i="3"/>
  <c r="S77" i="3" s="1"/>
  <c r="N77" i="3"/>
  <c r="Z76" i="3"/>
  <c r="R76" i="3"/>
  <c r="N76" i="3"/>
  <c r="Z75" i="3"/>
  <c r="R75" i="3"/>
  <c r="S75" i="3" s="1"/>
  <c r="N75" i="3"/>
  <c r="Z74" i="3"/>
  <c r="R74" i="3"/>
  <c r="AH74" i="3" s="1"/>
  <c r="N74" i="3"/>
  <c r="O74" i="3" s="1"/>
  <c r="Z73" i="3"/>
  <c r="R73" i="3"/>
  <c r="N73" i="3"/>
  <c r="O73" i="3" s="1"/>
  <c r="Z72" i="3"/>
  <c r="W72" i="3"/>
  <c r="R72" i="3"/>
  <c r="S72" i="3" s="1"/>
  <c r="N72" i="3"/>
  <c r="AH71" i="3"/>
  <c r="Z71" i="3"/>
  <c r="W71" i="3"/>
  <c r="Z70" i="3"/>
  <c r="W70" i="3"/>
  <c r="R70" i="3"/>
  <c r="AH70" i="3" s="1"/>
  <c r="N70" i="3"/>
  <c r="O70" i="3" s="1"/>
  <c r="Z69" i="3"/>
  <c r="W69" i="3"/>
  <c r="R69" i="3"/>
  <c r="AH69" i="3" s="1"/>
  <c r="N69" i="3"/>
  <c r="O69" i="3" s="1"/>
  <c r="Z68" i="3"/>
  <c r="W68" i="3"/>
  <c r="R68" i="3"/>
  <c r="N68" i="3"/>
  <c r="Z67" i="3"/>
  <c r="W67" i="3"/>
  <c r="R67" i="3"/>
  <c r="AH67" i="3" s="1"/>
  <c r="N67" i="3"/>
  <c r="O67" i="3" s="1"/>
  <c r="Z66" i="3"/>
  <c r="W66" i="3"/>
  <c r="R66" i="3"/>
  <c r="N66" i="3"/>
  <c r="O66" i="3" s="1"/>
  <c r="Z65" i="3"/>
  <c r="W65" i="3"/>
  <c r="R65" i="3"/>
  <c r="S65" i="3" s="1"/>
  <c r="N65" i="3"/>
  <c r="Z64" i="3"/>
  <c r="W64" i="3"/>
  <c r="R64" i="3"/>
  <c r="N64" i="3"/>
  <c r="O64" i="3" s="1"/>
  <c r="Z63" i="3"/>
  <c r="W63" i="3"/>
  <c r="R63" i="3"/>
  <c r="N63" i="3"/>
  <c r="O63" i="3" s="1"/>
  <c r="Z62" i="3"/>
  <c r="W62" i="3"/>
  <c r="R62" i="3"/>
  <c r="S62" i="3" s="1"/>
  <c r="N62" i="3"/>
  <c r="Z61" i="3"/>
  <c r="W61" i="3"/>
  <c r="R61" i="3"/>
  <c r="S61" i="3" s="1"/>
  <c r="N61" i="3"/>
  <c r="O61" i="3" s="1"/>
  <c r="Z60" i="3"/>
  <c r="W60" i="3"/>
  <c r="R60" i="3"/>
  <c r="N60" i="3"/>
  <c r="O60" i="3" s="1"/>
  <c r="Z59" i="3"/>
  <c r="W59" i="3"/>
  <c r="R59" i="3"/>
  <c r="S59" i="3" s="1"/>
  <c r="N59" i="3"/>
  <c r="Z58" i="3"/>
  <c r="W58" i="3"/>
  <c r="R58" i="3"/>
  <c r="S58" i="3" s="1"/>
  <c r="N58" i="3"/>
  <c r="O58" i="3" s="1"/>
  <c r="Z57" i="3"/>
  <c r="W57" i="3"/>
  <c r="R57" i="3"/>
  <c r="N57" i="3"/>
  <c r="O57" i="3" s="1"/>
  <c r="Z56" i="3"/>
  <c r="W56" i="3"/>
  <c r="R56" i="3"/>
  <c r="S56" i="3" s="1"/>
  <c r="N56" i="3"/>
  <c r="Z55" i="3"/>
  <c r="W55" i="3"/>
  <c r="R55" i="3"/>
  <c r="S55" i="3" s="1"/>
  <c r="N55" i="3"/>
  <c r="Z54" i="3"/>
  <c r="W54" i="3"/>
  <c r="R54" i="3"/>
  <c r="S54" i="3" s="1"/>
  <c r="N54" i="3"/>
  <c r="Z53" i="3"/>
  <c r="R53" i="3"/>
  <c r="N53" i="3"/>
  <c r="O53" i="3" s="1"/>
  <c r="Z52" i="3"/>
  <c r="R52" i="3"/>
  <c r="S52" i="3" s="1"/>
  <c r="AI52" i="3" s="1"/>
  <c r="N52" i="3"/>
  <c r="O52" i="3" s="1"/>
  <c r="AE52" i="3" s="1"/>
  <c r="Z51" i="3"/>
  <c r="R51" i="3"/>
  <c r="N51" i="3"/>
  <c r="O51" i="3" s="1"/>
  <c r="Z50" i="3"/>
  <c r="R50" i="3"/>
  <c r="S50" i="3" s="1"/>
  <c r="AI50" i="3" s="1"/>
  <c r="N50" i="3"/>
  <c r="O50" i="3" s="1"/>
  <c r="Z49" i="3"/>
  <c r="R49" i="3"/>
  <c r="AH49" i="3" s="1"/>
  <c r="N49" i="3"/>
  <c r="O49" i="3" s="1"/>
  <c r="Z48" i="3"/>
  <c r="W48" i="3"/>
  <c r="R48" i="3"/>
  <c r="S48" i="3" s="1"/>
  <c r="N48" i="3"/>
  <c r="Z47" i="3"/>
  <c r="W47" i="3"/>
  <c r="R47" i="3"/>
  <c r="N47" i="3"/>
  <c r="Z46" i="3"/>
  <c r="W46" i="3"/>
  <c r="R46" i="3"/>
  <c r="S46" i="3" s="1"/>
  <c r="N46" i="3"/>
  <c r="O46" i="3" s="1"/>
  <c r="Z45" i="3"/>
  <c r="W45" i="3"/>
  <c r="R45" i="3"/>
  <c r="N45" i="3"/>
  <c r="O45" i="3" s="1"/>
  <c r="Z44" i="3"/>
  <c r="W44" i="3"/>
  <c r="R44" i="3"/>
  <c r="N44" i="3"/>
  <c r="O44" i="3" s="1"/>
  <c r="Z43" i="3"/>
  <c r="W43" i="3"/>
  <c r="R43" i="3"/>
  <c r="N43" i="3"/>
  <c r="Z42" i="3"/>
  <c r="W42" i="3"/>
  <c r="R42" i="3"/>
  <c r="N42" i="3"/>
  <c r="O42" i="3" s="1"/>
  <c r="Z41" i="3"/>
  <c r="R41" i="3"/>
  <c r="AH41" i="3" s="1"/>
  <c r="N41" i="3"/>
  <c r="O41" i="3" s="1"/>
  <c r="Z40" i="3"/>
  <c r="R40" i="3"/>
  <c r="S40" i="3" s="1"/>
  <c r="AI40" i="3" s="1"/>
  <c r="N40" i="3"/>
  <c r="O40" i="3" s="1"/>
  <c r="Z39" i="3"/>
  <c r="R39" i="3"/>
  <c r="S39" i="3" s="1"/>
  <c r="AI39" i="3" s="1"/>
  <c r="N39" i="3"/>
  <c r="O39" i="3" s="1"/>
  <c r="Z38" i="3"/>
  <c r="R38" i="3"/>
  <c r="AH38" i="3" s="1"/>
  <c r="N38" i="3"/>
  <c r="O38" i="3" s="1"/>
  <c r="Z37" i="3"/>
  <c r="R37" i="3"/>
  <c r="AH37" i="3" s="1"/>
  <c r="N37" i="3"/>
  <c r="O37" i="3" s="1"/>
  <c r="Z36" i="3"/>
  <c r="R36" i="3"/>
  <c r="S36" i="3" s="1"/>
  <c r="AI36" i="3" s="1"/>
  <c r="N36" i="3"/>
  <c r="Z35" i="3"/>
  <c r="R35" i="3"/>
  <c r="S35" i="3" s="1"/>
  <c r="AI35" i="3" s="1"/>
  <c r="N35" i="3"/>
  <c r="O35" i="3" s="1"/>
  <c r="Z34" i="3"/>
  <c r="R34" i="3"/>
  <c r="N34" i="3"/>
  <c r="Z33" i="3"/>
  <c r="R33" i="3"/>
  <c r="N33" i="3"/>
  <c r="O33" i="3" s="1"/>
  <c r="Z32" i="3"/>
  <c r="R32" i="3"/>
  <c r="S32" i="3" s="1"/>
  <c r="AI32" i="3" s="1"/>
  <c r="N32" i="3"/>
  <c r="Z31" i="3"/>
  <c r="R31" i="3"/>
  <c r="N31" i="3"/>
  <c r="O31" i="3" s="1"/>
  <c r="Z30" i="3"/>
  <c r="R30" i="3"/>
  <c r="S30" i="3" s="1"/>
  <c r="AI30" i="3" s="1"/>
  <c r="N30" i="3"/>
  <c r="Z29" i="3"/>
  <c r="R29" i="3"/>
  <c r="N29" i="3"/>
  <c r="O29" i="3" s="1"/>
  <c r="Z28" i="3"/>
  <c r="R28" i="3"/>
  <c r="S28" i="3" s="1"/>
  <c r="AI28" i="3" s="1"/>
  <c r="N28" i="3"/>
  <c r="Z27" i="3"/>
  <c r="R27" i="3"/>
  <c r="N27" i="3"/>
  <c r="Z26" i="3"/>
  <c r="W26" i="3"/>
  <c r="R26" i="3"/>
  <c r="AH26" i="3" s="1"/>
  <c r="N26" i="3"/>
  <c r="O26" i="3" s="1"/>
  <c r="Z25" i="3"/>
  <c r="W25" i="3"/>
  <c r="R25" i="3"/>
  <c r="N25" i="3"/>
  <c r="Z24" i="3"/>
  <c r="W24" i="3"/>
  <c r="R24" i="3"/>
  <c r="N24" i="3"/>
  <c r="Z23" i="3"/>
  <c r="W23" i="3"/>
  <c r="R23" i="3"/>
  <c r="N23" i="3"/>
  <c r="O23" i="3" s="1"/>
  <c r="Z22" i="3"/>
  <c r="W22" i="3"/>
  <c r="R22" i="3"/>
  <c r="N22" i="3"/>
  <c r="O22" i="3" s="1"/>
  <c r="Z21" i="3"/>
  <c r="W21" i="3"/>
  <c r="R21" i="3"/>
  <c r="AH21" i="3" s="1"/>
  <c r="N21" i="3"/>
  <c r="Z20" i="3"/>
  <c r="W20" i="3"/>
  <c r="R20" i="3"/>
  <c r="S20" i="3" s="1"/>
  <c r="N20" i="3"/>
  <c r="O20" i="3" s="1"/>
  <c r="Z19" i="3"/>
  <c r="W19" i="3"/>
  <c r="R19" i="3"/>
  <c r="AH19" i="3" s="1"/>
  <c r="N19" i="3"/>
  <c r="O19" i="3" s="1"/>
  <c r="Z18" i="3"/>
  <c r="W18" i="3"/>
  <c r="R18" i="3"/>
  <c r="N18" i="3"/>
  <c r="Z17" i="3"/>
  <c r="W17" i="3"/>
  <c r="R17" i="3"/>
  <c r="S17" i="3" s="1"/>
  <c r="N17" i="3"/>
  <c r="Z16" i="3"/>
  <c r="W16" i="3"/>
  <c r="R16" i="3"/>
  <c r="AH16" i="3" s="1"/>
  <c r="N16" i="3"/>
  <c r="O16" i="3" s="1"/>
  <c r="Z15" i="3"/>
  <c r="W15" i="3"/>
  <c r="R15" i="3"/>
  <c r="N15" i="3"/>
  <c r="Z14" i="3"/>
  <c r="W14" i="3"/>
  <c r="C4" i="6"/>
  <c r="C9" i="6"/>
  <c r="C10" i="6"/>
  <c r="C11" i="6"/>
  <c r="C5" i="6"/>
  <c r="C6" i="6"/>
  <c r="C7" i="6"/>
  <c r="C12" i="6"/>
  <c r="C8" i="6"/>
  <c r="C14" i="6"/>
  <c r="C16" i="6"/>
  <c r="C13" i="6"/>
  <c r="C15" i="6"/>
  <c r="AI87" i="3" l="1"/>
  <c r="AH110" i="3"/>
  <c r="AH111" i="3" s="1"/>
  <c r="AH32" i="3"/>
  <c r="AH72" i="3"/>
  <c r="AH17" i="3"/>
  <c r="AH36" i="3"/>
  <c r="T77" i="3"/>
  <c r="AH80" i="3"/>
  <c r="AE50" i="3"/>
  <c r="AI20" i="3"/>
  <c r="T48" i="3"/>
  <c r="D65" i="1" s="1"/>
  <c r="AE49" i="3"/>
  <c r="AF49" i="3" s="1"/>
  <c r="AJ49" i="3" s="1"/>
  <c r="E66" i="1" s="1"/>
  <c r="AI58" i="3"/>
  <c r="AH79" i="3"/>
  <c r="S84" i="3"/>
  <c r="AI84" i="3" s="1"/>
  <c r="S100" i="3"/>
  <c r="AI100" i="3" s="1"/>
  <c r="T102" i="3"/>
  <c r="AI103" i="3"/>
  <c r="T108" i="3"/>
  <c r="AE33" i="3"/>
  <c r="AG33" i="3" s="1"/>
  <c r="AI46" i="3"/>
  <c r="S78" i="3"/>
  <c r="AI78" i="3" s="1"/>
  <c r="AH20" i="3"/>
  <c r="AE18" i="3"/>
  <c r="AG18" i="3" s="1"/>
  <c r="AH30" i="3"/>
  <c r="T90" i="3"/>
  <c r="D86" i="1" s="1"/>
  <c r="AE31" i="3"/>
  <c r="AF31" i="3" s="1"/>
  <c r="AE99" i="3"/>
  <c r="AF99" i="3" s="1"/>
  <c r="T111" i="3"/>
  <c r="D51" i="1" s="1"/>
  <c r="AE35" i="3"/>
  <c r="AG35" i="3" s="1"/>
  <c r="AH81" i="3"/>
  <c r="AH87" i="3"/>
  <c r="AH28" i="3"/>
  <c r="AI17" i="3"/>
  <c r="AE19" i="3"/>
  <c r="AF19" i="3" s="1"/>
  <c r="AJ19" i="3" s="1"/>
  <c r="T25" i="3"/>
  <c r="D56" i="1" s="1"/>
  <c r="AI48" i="3"/>
  <c r="AH54" i="3"/>
  <c r="AH75" i="3"/>
  <c r="AE79" i="3"/>
  <c r="AF79" i="3" s="1"/>
  <c r="AH93" i="3"/>
  <c r="S97" i="3"/>
  <c r="S105" i="3"/>
  <c r="AI105" i="3" s="1"/>
  <c r="S19" i="3"/>
  <c r="AI55" i="3"/>
  <c r="AE70" i="3"/>
  <c r="AG70" i="3" s="1"/>
  <c r="O90" i="3"/>
  <c r="AE90" i="3" s="1"/>
  <c r="AE22" i="3"/>
  <c r="AG22" i="3" s="1"/>
  <c r="AH35" i="3"/>
  <c r="AE40" i="3"/>
  <c r="AG40" i="3" s="1"/>
  <c r="AE41" i="3"/>
  <c r="AG41" i="3" s="1"/>
  <c r="AE42" i="3"/>
  <c r="AD43" i="3" s="1"/>
  <c r="AE43" i="3" s="1"/>
  <c r="T43" i="3"/>
  <c r="AE46" i="3"/>
  <c r="AF46" i="3" s="1"/>
  <c r="AH46" i="3"/>
  <c r="AE53" i="3"/>
  <c r="AF53" i="3" s="1"/>
  <c r="T55" i="3"/>
  <c r="AH55" i="3"/>
  <c r="T58" i="3"/>
  <c r="D71" i="1" s="1"/>
  <c r="AI62" i="3"/>
  <c r="T65" i="3"/>
  <c r="T75" i="3"/>
  <c r="T76" i="3"/>
  <c r="T105" i="3"/>
  <c r="T109" i="3"/>
  <c r="D50" i="1" s="1"/>
  <c r="AH18" i="3"/>
  <c r="T18" i="3"/>
  <c r="D53" i="1" s="1"/>
  <c r="O24" i="3"/>
  <c r="T24" i="3"/>
  <c r="T30" i="3"/>
  <c r="O30" i="3"/>
  <c r="AE30" i="3" s="1"/>
  <c r="S34" i="3"/>
  <c r="AI34" i="3" s="1"/>
  <c r="AH34" i="3"/>
  <c r="S18" i="3"/>
  <c r="AI18" i="3" s="1"/>
  <c r="AH24" i="3"/>
  <c r="S24" i="3"/>
  <c r="AI24" i="3" s="1"/>
  <c r="O25" i="3"/>
  <c r="AE26" i="3"/>
  <c r="AF26" i="3" s="1"/>
  <c r="AJ26" i="3" s="1"/>
  <c r="AD32" i="3"/>
  <c r="AE32" i="3" s="1"/>
  <c r="S37" i="3"/>
  <c r="AI37" i="3" s="1"/>
  <c r="T38" i="3"/>
  <c r="AH56" i="3"/>
  <c r="AH68" i="3"/>
  <c r="S68" i="3"/>
  <c r="AI68" i="3" s="1"/>
  <c r="O92" i="3"/>
  <c r="T92" i="3"/>
  <c r="D87" i="1" s="1"/>
  <c r="O27" i="3"/>
  <c r="T27" i="3"/>
  <c r="T32" i="3"/>
  <c r="D57" i="1" s="1"/>
  <c r="O32" i="3"/>
  <c r="T36" i="3"/>
  <c r="O36" i="3"/>
  <c r="AE36" i="3" s="1"/>
  <c r="AG36" i="3" s="1"/>
  <c r="S47" i="3"/>
  <c r="AI47" i="3" s="1"/>
  <c r="AH47" i="3"/>
  <c r="O48" i="3"/>
  <c r="AF52" i="3"/>
  <c r="AG52" i="3"/>
  <c r="AE81" i="3"/>
  <c r="AF81" i="3" s="1"/>
  <c r="AE89" i="3"/>
  <c r="AD91" i="3" s="1"/>
  <c r="AE91" i="3" s="1"/>
  <c r="AH92" i="3"/>
  <c r="S92" i="3"/>
  <c r="AI92" i="3" s="1"/>
  <c r="AI97" i="3"/>
  <c r="AH103" i="3"/>
  <c r="AI19" i="3"/>
  <c r="O21" i="3"/>
  <c r="T21" i="3"/>
  <c r="D55" i="1" s="1"/>
  <c r="T26" i="3"/>
  <c r="AH27" i="3"/>
  <c r="S27" i="3"/>
  <c r="AI27" i="3" s="1"/>
  <c r="T34" i="3"/>
  <c r="D58" i="1" s="1"/>
  <c r="AI61" i="3"/>
  <c r="O65" i="3"/>
  <c r="T70" i="3"/>
  <c r="T80" i="3"/>
  <c r="D80" i="1" s="1"/>
  <c r="O80" i="3"/>
  <c r="AE96" i="3"/>
  <c r="AG96" i="3" s="1"/>
  <c r="T97" i="3"/>
  <c r="D90" i="1" s="1"/>
  <c r="O97" i="3"/>
  <c r="AE97" i="3" s="1"/>
  <c r="O110" i="3"/>
  <c r="AE110" i="3" s="1"/>
  <c r="AG110" i="3" s="1"/>
  <c r="T110" i="3"/>
  <c r="S51" i="3"/>
  <c r="AI51" i="3" s="1"/>
  <c r="AH51" i="3"/>
  <c r="AH59" i="3"/>
  <c r="O68" i="3"/>
  <c r="T68" i="3"/>
  <c r="T81" i="3"/>
  <c r="D81" i="1" s="1"/>
  <c r="T84" i="3"/>
  <c r="O84" i="3"/>
  <c r="AE84" i="3" s="1"/>
  <c r="AF84" i="3" s="1"/>
  <c r="AJ84" i="3" s="1"/>
  <c r="T89" i="3"/>
  <c r="AH96" i="3"/>
  <c r="S96" i="3"/>
  <c r="AI96" i="3" s="1"/>
  <c r="AE101" i="3"/>
  <c r="AF101" i="3" s="1"/>
  <c r="AJ101" i="3" s="1"/>
  <c r="E48" i="1" s="1"/>
  <c r="T106" i="3"/>
  <c r="T44" i="3"/>
  <c r="T47" i="3"/>
  <c r="AH48" i="3"/>
  <c r="AD51" i="3"/>
  <c r="AE51" i="3" s="1"/>
  <c r="AI59" i="3"/>
  <c r="AH61" i="3"/>
  <c r="AE63" i="3"/>
  <c r="AD64" i="3" s="1"/>
  <c r="AE64" i="3" s="1"/>
  <c r="AH65" i="3"/>
  <c r="AE66" i="3"/>
  <c r="AF66" i="3" s="1"/>
  <c r="AH77" i="3"/>
  <c r="AJ80" i="3"/>
  <c r="E80" i="1" s="1"/>
  <c r="AH90" i="3"/>
  <c r="T100" i="3"/>
  <c r="D93" i="1" s="1"/>
  <c r="T15" i="3"/>
  <c r="O15" i="3"/>
  <c r="S26" i="3"/>
  <c r="AI26" i="3" s="1"/>
  <c r="AE38" i="3"/>
  <c r="AF38" i="3" s="1"/>
  <c r="AJ38" i="3" s="1"/>
  <c r="T41" i="3"/>
  <c r="D63" i="1" s="1"/>
  <c r="O47" i="3"/>
  <c r="T49" i="3"/>
  <c r="D66" i="1" s="1"/>
  <c r="T51" i="3"/>
  <c r="T56" i="3"/>
  <c r="D70" i="1" s="1"/>
  <c r="S70" i="3"/>
  <c r="AI70" i="3" s="1"/>
  <c r="AI72" i="3"/>
  <c r="T78" i="3"/>
  <c r="D79" i="1" s="1"/>
  <c r="AJ85" i="3"/>
  <c r="S89" i="3"/>
  <c r="AI89" i="3" s="1"/>
  <c r="O100" i="3"/>
  <c r="T14" i="3"/>
  <c r="S14" i="3"/>
  <c r="AI14" i="3" s="1"/>
  <c r="AE14" i="3"/>
  <c r="AD15" i="3" s="1"/>
  <c r="AH60" i="3"/>
  <c r="S60" i="3"/>
  <c r="AI60" i="3" s="1"/>
  <c r="T60" i="3"/>
  <c r="O72" i="3"/>
  <c r="AE72" i="3" s="1"/>
  <c r="T72" i="3"/>
  <c r="O17" i="3"/>
  <c r="T54" i="3"/>
  <c r="O54" i="3"/>
  <c r="AE54" i="3" s="1"/>
  <c r="AD55" i="3" s="1"/>
  <c r="O62" i="3"/>
  <c r="T62" i="3"/>
  <c r="D74" i="1" s="1"/>
  <c r="AH73" i="3"/>
  <c r="T73" i="3"/>
  <c r="S73" i="3"/>
  <c r="AI73" i="3" s="1"/>
  <c r="AG78" i="3"/>
  <c r="AF78" i="3"/>
  <c r="AJ78" i="3" s="1"/>
  <c r="E79" i="1" s="1"/>
  <c r="AH42" i="3"/>
  <c r="S42" i="3"/>
  <c r="AI42" i="3" s="1"/>
  <c r="AH63" i="3"/>
  <c r="S63" i="3"/>
  <c r="AI63" i="3" s="1"/>
  <c r="AF18" i="3"/>
  <c r="O59" i="3"/>
  <c r="AE59" i="3" s="1"/>
  <c r="T59" i="3"/>
  <c r="AH22" i="3"/>
  <c r="S22" i="3"/>
  <c r="AI22" i="3" s="1"/>
  <c r="AH50" i="3"/>
  <c r="S53" i="3"/>
  <c r="AI53" i="3" s="1"/>
  <c r="AH53" i="3"/>
  <c r="T53" i="3"/>
  <c r="D69" i="1" s="1"/>
  <c r="AF40" i="3"/>
  <c r="AH57" i="3"/>
  <c r="AH58" i="3" s="1"/>
  <c r="S57" i="3"/>
  <c r="AI57" i="3" s="1"/>
  <c r="T57" i="3"/>
  <c r="AH66" i="3"/>
  <c r="T66" i="3"/>
  <c r="AH15" i="3"/>
  <c r="S15" i="3"/>
  <c r="AI15" i="3" s="1"/>
  <c r="O34" i="3"/>
  <c r="AH40" i="3"/>
  <c r="AH45" i="3"/>
  <c r="S45" i="3"/>
  <c r="AI45" i="3" s="1"/>
  <c r="T52" i="3"/>
  <c r="D68" i="1" s="1"/>
  <c r="T61" i="3"/>
  <c r="S66" i="3"/>
  <c r="AI66" i="3" s="1"/>
  <c r="AI71" i="3"/>
  <c r="AE71" i="3"/>
  <c r="S74" i="3"/>
  <c r="AI74" i="3" s="1"/>
  <c r="S83" i="3"/>
  <c r="AI83" i="3" s="1"/>
  <c r="AH83" i="3"/>
  <c r="AJ83" i="3" s="1"/>
  <c r="E82" i="1" s="1"/>
  <c r="T83" i="3"/>
  <c r="O94" i="3"/>
  <c r="AE94" i="3" s="1"/>
  <c r="AF94" i="3" s="1"/>
  <c r="T94" i="3"/>
  <c r="O107" i="3"/>
  <c r="T107" i="3"/>
  <c r="AH99" i="3"/>
  <c r="S99" i="3"/>
  <c r="AI99" i="3" s="1"/>
  <c r="AH23" i="3"/>
  <c r="S23" i="3"/>
  <c r="AI23" i="3" s="1"/>
  <c r="O28" i="3"/>
  <c r="T28" i="3"/>
  <c r="AH29" i="3"/>
  <c r="S29" i="3"/>
  <c r="S33" i="3"/>
  <c r="AI33" i="3" s="1"/>
  <c r="AH33" i="3"/>
  <c r="T33" i="3"/>
  <c r="AH39" i="3"/>
  <c r="T39" i="3"/>
  <c r="AH52" i="3"/>
  <c r="AH62" i="3"/>
  <c r="S82" i="3"/>
  <c r="AI82" i="3" s="1"/>
  <c r="T82" i="3"/>
  <c r="D82" i="1" s="1"/>
  <c r="T93" i="3"/>
  <c r="O93" i="3"/>
  <c r="AE93" i="3" s="1"/>
  <c r="AH14" i="3"/>
  <c r="T23" i="3"/>
  <c r="AH25" i="3"/>
  <c r="S25" i="3"/>
  <c r="AI25" i="3" s="1"/>
  <c r="AH31" i="3"/>
  <c r="S31" i="3"/>
  <c r="AI31" i="3" s="1"/>
  <c r="O43" i="3"/>
  <c r="S44" i="3"/>
  <c r="AI44" i="3" s="1"/>
  <c r="AH44" i="3"/>
  <c r="T45" i="3"/>
  <c r="D64" i="1" s="1"/>
  <c r="T46" i="3"/>
  <c r="AG50" i="3"/>
  <c r="AF50" i="3"/>
  <c r="AI54" i="3"/>
  <c r="AE56" i="3"/>
  <c r="AD57" i="3" s="1"/>
  <c r="AD58" i="3" s="1"/>
  <c r="AI56" i="3"/>
  <c r="T64" i="3"/>
  <c r="S67" i="3"/>
  <c r="AI67" i="3" s="1"/>
  <c r="S69" i="3"/>
  <c r="AI69" i="3" s="1"/>
  <c r="O75" i="3"/>
  <c r="AH82" i="3"/>
  <c r="O86" i="3"/>
  <c r="AE86" i="3" s="1"/>
  <c r="T86" i="3"/>
  <c r="D84" i="1" s="1"/>
  <c r="O87" i="3"/>
  <c r="AE87" i="3" s="1"/>
  <c r="T87" i="3"/>
  <c r="AI93" i="3"/>
  <c r="T79" i="3"/>
  <c r="O88" i="3"/>
  <c r="AE88" i="3" s="1"/>
  <c r="T88" i="3"/>
  <c r="D85" i="1" s="1"/>
  <c r="T96" i="3"/>
  <c r="D89" i="1" s="1"/>
  <c r="O98" i="3"/>
  <c r="AE98" i="3" s="1"/>
  <c r="T98" i="3"/>
  <c r="D91" i="1" s="1"/>
  <c r="AH104" i="3"/>
  <c r="S104" i="3"/>
  <c r="AI104" i="3" s="1"/>
  <c r="T20" i="3"/>
  <c r="T22" i="3"/>
  <c r="AD27" i="3"/>
  <c r="AE27" i="3" s="1"/>
  <c r="T35" i="3"/>
  <c r="D59" i="1" s="1"/>
  <c r="T37" i="3"/>
  <c r="D60" i="1" s="1"/>
  <c r="T40" i="3"/>
  <c r="T42" i="3"/>
  <c r="AH43" i="3"/>
  <c r="S43" i="3"/>
  <c r="AI43" i="3" s="1"/>
  <c r="T50" i="3"/>
  <c r="D67" i="1" s="1"/>
  <c r="T67" i="3"/>
  <c r="T69" i="3"/>
  <c r="D76" i="1" s="1"/>
  <c r="T74" i="3"/>
  <c r="O76" i="3"/>
  <c r="AE76" i="3" s="1"/>
  <c r="S86" i="3"/>
  <c r="AI86" i="3" s="1"/>
  <c r="AH91" i="3"/>
  <c r="S91" i="3"/>
  <c r="AI91" i="3" s="1"/>
  <c r="AH94" i="3"/>
  <c r="S95" i="3"/>
  <c r="AI95" i="3" s="1"/>
  <c r="AH95" i="3"/>
  <c r="O103" i="3"/>
  <c r="T103" i="3"/>
  <c r="T104" i="3"/>
  <c r="D49" i="1" s="1"/>
  <c r="S107" i="3"/>
  <c r="AI107" i="3" s="1"/>
  <c r="O109" i="3"/>
  <c r="AF110" i="3"/>
  <c r="AJ110" i="3" s="1"/>
  <c r="AG111" i="3"/>
  <c r="S16" i="3"/>
  <c r="AI16" i="3" s="1"/>
  <c r="S21" i="3"/>
  <c r="AI21" i="3" s="1"/>
  <c r="T29" i="3"/>
  <c r="T31" i="3"/>
  <c r="S38" i="3"/>
  <c r="AI38" i="3" s="1"/>
  <c r="S41" i="3"/>
  <c r="AI41" i="3" s="1"/>
  <c r="S49" i="3"/>
  <c r="AI49" i="3" s="1"/>
  <c r="T63" i="3"/>
  <c r="D75" i="1" s="1"/>
  <c r="AH64" i="3"/>
  <c r="S64" i="3"/>
  <c r="AH76" i="3"/>
  <c r="S76" i="3"/>
  <c r="AI76" i="3" s="1"/>
  <c r="AE82" i="3"/>
  <c r="S85" i="3"/>
  <c r="AI85" i="3" s="1"/>
  <c r="S88" i="3"/>
  <c r="AI88" i="3" s="1"/>
  <c r="AI90" i="3"/>
  <c r="T91" i="3"/>
  <c r="AI94" i="3"/>
  <c r="T95" i="3"/>
  <c r="D88" i="1" s="1"/>
  <c r="S98" i="3"/>
  <c r="AI98" i="3" s="1"/>
  <c r="AE100" i="3"/>
  <c r="AF100" i="3" s="1"/>
  <c r="AJ100" i="3" s="1"/>
  <c r="E93" i="1" s="1"/>
  <c r="S101" i="3"/>
  <c r="AI101" i="3" s="1"/>
  <c r="S108" i="3"/>
  <c r="AI108" i="3" s="1"/>
  <c r="AH108" i="3"/>
  <c r="AH109" i="3" s="1"/>
  <c r="T85" i="3"/>
  <c r="T99" i="3"/>
  <c r="D92" i="1" s="1"/>
  <c r="T101" i="3"/>
  <c r="D48" i="1" s="1"/>
  <c r="AH102" i="3"/>
  <c r="S102" i="3"/>
  <c r="AI102" i="3" s="1"/>
  <c r="AH106" i="3"/>
  <c r="S106" i="3"/>
  <c r="AI106" i="3" s="1"/>
  <c r="AE108" i="3"/>
  <c r="E103" i="1"/>
  <c r="AJ51" i="2"/>
  <c r="E24" i="1"/>
  <c r="Z91" i="2"/>
  <c r="W91" i="2"/>
  <c r="R91" i="2"/>
  <c r="S91" i="2" s="1"/>
  <c r="N91" i="2"/>
  <c r="Z90" i="2"/>
  <c r="W90" i="2"/>
  <c r="R90" i="2"/>
  <c r="N90" i="2"/>
  <c r="O90" i="2" s="1"/>
  <c r="Z89" i="2"/>
  <c r="W89" i="2"/>
  <c r="R89" i="2"/>
  <c r="S89" i="2" s="1"/>
  <c r="N89" i="2"/>
  <c r="O89" i="2" s="1"/>
  <c r="Z88" i="2"/>
  <c r="W88" i="2"/>
  <c r="R88" i="2"/>
  <c r="AH88" i="2" s="1"/>
  <c r="N88" i="2"/>
  <c r="Z87" i="2"/>
  <c r="W87" i="2"/>
  <c r="R87" i="2"/>
  <c r="AH87" i="2" s="1"/>
  <c r="N87" i="2"/>
  <c r="Z86" i="2"/>
  <c r="W86" i="2"/>
  <c r="R86" i="2"/>
  <c r="S86" i="2" s="1"/>
  <c r="N86" i="2"/>
  <c r="O86" i="2" s="1"/>
  <c r="Z85" i="2"/>
  <c r="W85" i="2"/>
  <c r="R85" i="2"/>
  <c r="S85" i="2" s="1"/>
  <c r="N85" i="2"/>
  <c r="Z84" i="2"/>
  <c r="W84" i="2"/>
  <c r="R84" i="2"/>
  <c r="N84" i="2"/>
  <c r="Z83" i="2"/>
  <c r="W83" i="2"/>
  <c r="R83" i="2"/>
  <c r="S83" i="2" s="1"/>
  <c r="N83" i="2"/>
  <c r="Z82" i="2"/>
  <c r="W82" i="2"/>
  <c r="R82" i="2"/>
  <c r="AH82" i="2" s="1"/>
  <c r="N82" i="2"/>
  <c r="O82" i="2" s="1"/>
  <c r="Z81" i="2"/>
  <c r="W81" i="2"/>
  <c r="R81" i="2"/>
  <c r="S81" i="2" s="1"/>
  <c r="N81" i="2"/>
  <c r="O81" i="2" s="1"/>
  <c r="Z80" i="2"/>
  <c r="W80" i="2"/>
  <c r="R80" i="2"/>
  <c r="AH80" i="2" s="1"/>
  <c r="N80" i="2"/>
  <c r="O80" i="2" s="1"/>
  <c r="Z79" i="2"/>
  <c r="W79" i="2"/>
  <c r="R79" i="2"/>
  <c r="AH79" i="2" s="1"/>
  <c r="N79" i="2"/>
  <c r="O79" i="2" s="1"/>
  <c r="Z78" i="2"/>
  <c r="W78" i="2"/>
  <c r="R78" i="2"/>
  <c r="S78" i="2" s="1"/>
  <c r="N78" i="2"/>
  <c r="Z77" i="2"/>
  <c r="W77" i="2"/>
  <c r="R77" i="2"/>
  <c r="S77" i="2" s="1"/>
  <c r="N77" i="2"/>
  <c r="Z76" i="2"/>
  <c r="R76" i="2"/>
  <c r="N76" i="2"/>
  <c r="Z75" i="2"/>
  <c r="R75" i="2"/>
  <c r="S75" i="2" s="1"/>
  <c r="AI75" i="2" s="1"/>
  <c r="N75" i="2"/>
  <c r="Z74" i="2"/>
  <c r="R74" i="2"/>
  <c r="N74" i="2"/>
  <c r="Z73" i="2"/>
  <c r="R73" i="2"/>
  <c r="S73" i="2" s="1"/>
  <c r="AI73" i="2" s="1"/>
  <c r="N73" i="2"/>
  <c r="Z72" i="2"/>
  <c r="R72" i="2"/>
  <c r="N72" i="2"/>
  <c r="Z71" i="2"/>
  <c r="R71" i="2"/>
  <c r="S71" i="2" s="1"/>
  <c r="AI71" i="2" s="1"/>
  <c r="N71" i="2"/>
  <c r="Z70" i="2"/>
  <c r="R70" i="2"/>
  <c r="S70" i="2" s="1"/>
  <c r="AI70" i="2" s="1"/>
  <c r="N70" i="2"/>
  <c r="Z69" i="2"/>
  <c r="R69" i="2"/>
  <c r="N69" i="2"/>
  <c r="O69" i="2" s="1"/>
  <c r="Z68" i="2"/>
  <c r="R68" i="2"/>
  <c r="AH68" i="2" s="1"/>
  <c r="N68" i="2"/>
  <c r="Z67" i="2"/>
  <c r="R67" i="2"/>
  <c r="AH67" i="2" s="1"/>
  <c r="N67" i="2"/>
  <c r="O67" i="2" s="1"/>
  <c r="Z66" i="2"/>
  <c r="R66" i="2"/>
  <c r="AH66" i="2" s="1"/>
  <c r="N66" i="2"/>
  <c r="Z65" i="2"/>
  <c r="R65" i="2"/>
  <c r="AH65" i="2" s="1"/>
  <c r="N65" i="2"/>
  <c r="O65" i="2" s="1"/>
  <c r="Z64" i="2"/>
  <c r="R64" i="2"/>
  <c r="AH64" i="2" s="1"/>
  <c r="N64" i="2"/>
  <c r="Z63" i="2"/>
  <c r="R63" i="2"/>
  <c r="S63" i="2" s="1"/>
  <c r="AI63" i="2" s="1"/>
  <c r="N63" i="2"/>
  <c r="Z62" i="2"/>
  <c r="R62" i="2"/>
  <c r="N62" i="2"/>
  <c r="Z61" i="2"/>
  <c r="R61" i="2"/>
  <c r="S61" i="2" s="1"/>
  <c r="AI61" i="2" s="1"/>
  <c r="N61" i="2"/>
  <c r="O61" i="2" s="1"/>
  <c r="Z60" i="2"/>
  <c r="R60" i="2"/>
  <c r="S60" i="2" s="1"/>
  <c r="AI60" i="2" s="1"/>
  <c r="N60" i="2"/>
  <c r="O60" i="2" s="1"/>
  <c r="Z59" i="2"/>
  <c r="R59" i="2"/>
  <c r="S59" i="2" s="1"/>
  <c r="AI59" i="2" s="1"/>
  <c r="N59" i="2"/>
  <c r="O59" i="2" s="1"/>
  <c r="Z58" i="2"/>
  <c r="R58" i="2"/>
  <c r="S58" i="2" s="1"/>
  <c r="AI58" i="2" s="1"/>
  <c r="N58" i="2"/>
  <c r="O58" i="2" s="1"/>
  <c r="Z57" i="2"/>
  <c r="R57" i="2"/>
  <c r="AH57" i="2" s="1"/>
  <c r="N57" i="2"/>
  <c r="O57" i="2" s="1"/>
  <c r="Z56" i="2"/>
  <c r="R56" i="2"/>
  <c r="N56" i="2"/>
  <c r="Z55" i="2"/>
  <c r="R55" i="2"/>
  <c r="AH55" i="2" s="1"/>
  <c r="N55" i="2"/>
  <c r="Z54" i="2"/>
  <c r="R54" i="2"/>
  <c r="S54" i="2" s="1"/>
  <c r="AI54" i="2" s="1"/>
  <c r="N54" i="2"/>
  <c r="O54" i="2" s="1"/>
  <c r="Z53" i="2"/>
  <c r="R53" i="2"/>
  <c r="S53" i="2" s="1"/>
  <c r="AI53" i="2" s="1"/>
  <c r="N53" i="2"/>
  <c r="Z52" i="2"/>
  <c r="W52" i="2"/>
  <c r="R52" i="2"/>
  <c r="S52" i="2" s="1"/>
  <c r="N52" i="2"/>
  <c r="O52" i="2" s="1"/>
  <c r="Z50" i="2"/>
  <c r="W50" i="2"/>
  <c r="R50" i="2"/>
  <c r="AH50" i="2" s="1"/>
  <c r="N50" i="2"/>
  <c r="O50" i="2" s="1"/>
  <c r="Z49" i="2"/>
  <c r="W49" i="2"/>
  <c r="R49" i="2"/>
  <c r="N49" i="2"/>
  <c r="O49" i="2" s="1"/>
  <c r="Z48" i="2"/>
  <c r="W48" i="2"/>
  <c r="R48" i="2"/>
  <c r="S48" i="2" s="1"/>
  <c r="N48" i="2"/>
  <c r="Z47" i="2"/>
  <c r="W47" i="2"/>
  <c r="R47" i="2"/>
  <c r="AH47" i="2" s="1"/>
  <c r="N47" i="2"/>
  <c r="O47" i="2" s="1"/>
  <c r="Z46" i="2"/>
  <c r="W46" i="2"/>
  <c r="R46" i="2"/>
  <c r="AH46" i="2" s="1"/>
  <c r="N46" i="2"/>
  <c r="O46" i="2" s="1"/>
  <c r="Z45" i="2"/>
  <c r="AE45" i="2" s="1"/>
  <c r="R45" i="2"/>
  <c r="S45" i="2" s="1"/>
  <c r="AI45" i="2" s="1"/>
  <c r="N45" i="2"/>
  <c r="Z44" i="2"/>
  <c r="AE44" i="2" s="1"/>
  <c r="AF44" i="2" s="1"/>
  <c r="R44" i="2"/>
  <c r="S44" i="2" s="1"/>
  <c r="AI44" i="2" s="1"/>
  <c r="N44" i="2"/>
  <c r="Z43" i="2"/>
  <c r="R43" i="2"/>
  <c r="AH43" i="2" s="1"/>
  <c r="N43" i="2"/>
  <c r="O43" i="2" s="1"/>
  <c r="Z42" i="2"/>
  <c r="R42" i="2"/>
  <c r="S42" i="2" s="1"/>
  <c r="AI42" i="2" s="1"/>
  <c r="N42" i="2"/>
  <c r="O42" i="2" s="1"/>
  <c r="AI41" i="2"/>
  <c r="Z41" i="2"/>
  <c r="R41" i="2"/>
  <c r="AH41" i="2" s="1"/>
  <c r="N41" i="2"/>
  <c r="O41" i="2" s="1"/>
  <c r="Z40" i="2"/>
  <c r="R40" i="2"/>
  <c r="AH40" i="2" s="1"/>
  <c r="N40" i="2"/>
  <c r="O40" i="2" s="1"/>
  <c r="Z39" i="2"/>
  <c r="R39" i="2"/>
  <c r="AH39" i="2" s="1"/>
  <c r="N39" i="2"/>
  <c r="O39" i="2" s="1"/>
  <c r="Z38" i="2"/>
  <c r="R38" i="2"/>
  <c r="AH38" i="2" s="1"/>
  <c r="N38" i="2"/>
  <c r="O38" i="2" s="1"/>
  <c r="Z37" i="2"/>
  <c r="R37" i="2"/>
  <c r="AH37" i="2" s="1"/>
  <c r="N37" i="2"/>
  <c r="O37" i="2" s="1"/>
  <c r="Z36" i="2"/>
  <c r="R36" i="2"/>
  <c r="AH36" i="2" s="1"/>
  <c r="N36" i="2"/>
  <c r="O36" i="2" s="1"/>
  <c r="Z35" i="2"/>
  <c r="R35" i="2"/>
  <c r="AH35" i="2" s="1"/>
  <c r="N35" i="2"/>
  <c r="O35" i="2" s="1"/>
  <c r="Z34" i="2"/>
  <c r="W34" i="2"/>
  <c r="R34" i="2"/>
  <c r="AH34" i="2" s="1"/>
  <c r="N34" i="2"/>
  <c r="O34" i="2" s="1"/>
  <c r="Z33" i="2"/>
  <c r="W33" i="2"/>
  <c r="R33" i="2"/>
  <c r="S33" i="2" s="1"/>
  <c r="N33" i="2"/>
  <c r="O33" i="2" s="1"/>
  <c r="Z32" i="2"/>
  <c r="W32" i="2"/>
  <c r="R32" i="2"/>
  <c r="AH32" i="2" s="1"/>
  <c r="N32" i="2"/>
  <c r="O32" i="2" s="1"/>
  <c r="Z31" i="2"/>
  <c r="W31" i="2"/>
  <c r="R31" i="2"/>
  <c r="AH31" i="2" s="1"/>
  <c r="N31" i="2"/>
  <c r="O31" i="2" s="1"/>
  <c r="Z30" i="2"/>
  <c r="W30" i="2"/>
  <c r="R30" i="2"/>
  <c r="AH30" i="2" s="1"/>
  <c r="N30" i="2"/>
  <c r="O30" i="2" s="1"/>
  <c r="Z29" i="2"/>
  <c r="W29" i="2"/>
  <c r="R29" i="2"/>
  <c r="S29" i="2" s="1"/>
  <c r="N29" i="2"/>
  <c r="Z28" i="2"/>
  <c r="W28" i="2"/>
  <c r="R28" i="2"/>
  <c r="AH28" i="2" s="1"/>
  <c r="N28" i="2"/>
  <c r="O28" i="2" s="1"/>
  <c r="Z27" i="2"/>
  <c r="W27" i="2"/>
  <c r="R27" i="2"/>
  <c r="AH27" i="2" s="1"/>
  <c r="N27" i="2"/>
  <c r="O27" i="2" s="1"/>
  <c r="Z26" i="2"/>
  <c r="W26" i="2"/>
  <c r="R26" i="2"/>
  <c r="AH26" i="2" s="1"/>
  <c r="N26" i="2"/>
  <c r="Z25" i="2"/>
  <c r="W25" i="2"/>
  <c r="R25" i="2"/>
  <c r="S25" i="2" s="1"/>
  <c r="N25" i="2"/>
  <c r="O25" i="2" s="1"/>
  <c r="Z24" i="2"/>
  <c r="W24" i="2"/>
  <c r="R24" i="2"/>
  <c r="S24" i="2" s="1"/>
  <c r="N24" i="2"/>
  <c r="Z23" i="2"/>
  <c r="W23" i="2"/>
  <c r="R23" i="2"/>
  <c r="S23" i="2" s="1"/>
  <c r="T23" i="2" s="1"/>
  <c r="N23" i="2"/>
  <c r="O23" i="2" s="1"/>
  <c r="Z22" i="2"/>
  <c r="W22" i="2"/>
  <c r="R22" i="2"/>
  <c r="AH22" i="2" s="1"/>
  <c r="N22" i="2"/>
  <c r="O22" i="2" s="1"/>
  <c r="Z21" i="2"/>
  <c r="W21" i="2"/>
  <c r="R21" i="2"/>
  <c r="S21" i="2" s="1"/>
  <c r="N21" i="2"/>
  <c r="O21" i="2" s="1"/>
  <c r="Z20" i="2"/>
  <c r="W20" i="2"/>
  <c r="R20" i="2"/>
  <c r="AH20" i="2" s="1"/>
  <c r="N20" i="2"/>
  <c r="Z19" i="2"/>
  <c r="W19" i="2"/>
  <c r="R19" i="2"/>
  <c r="S19" i="2" s="1"/>
  <c r="N19" i="2"/>
  <c r="O19" i="2" s="1"/>
  <c r="Z18" i="2"/>
  <c r="W18" i="2"/>
  <c r="R18" i="2"/>
  <c r="AH18" i="2" s="1"/>
  <c r="N18" i="2"/>
  <c r="O18" i="2" s="1"/>
  <c r="Z17" i="2"/>
  <c r="W17" i="2"/>
  <c r="AI17" i="2" s="1"/>
  <c r="R17" i="2"/>
  <c r="AH17" i="2" s="1"/>
  <c r="N17" i="2"/>
  <c r="O17" i="2" s="1"/>
  <c r="Z16" i="2"/>
  <c r="W16" i="2"/>
  <c r="R16" i="2"/>
  <c r="AH16" i="2" s="1"/>
  <c r="N16" i="2"/>
  <c r="O16" i="2" s="1"/>
  <c r="Z15" i="2"/>
  <c r="W15" i="2"/>
  <c r="R15" i="2"/>
  <c r="N15" i="2"/>
  <c r="Z14" i="2"/>
  <c r="W14" i="2"/>
  <c r="R14" i="2"/>
  <c r="AH14" i="2" s="1"/>
  <c r="N14" i="2"/>
  <c r="O14" i="2" s="1"/>
  <c r="Z13" i="2"/>
  <c r="W13" i="2"/>
  <c r="R13" i="2"/>
  <c r="S13" i="2" s="1"/>
  <c r="N13" i="2"/>
  <c r="O13" i="2" s="1"/>
  <c r="Z12" i="2"/>
  <c r="W12" i="2"/>
  <c r="R12" i="2"/>
  <c r="N12" i="2"/>
  <c r="Z11" i="2"/>
  <c r="W11" i="2"/>
  <c r="R11" i="2"/>
  <c r="AH11" i="2" s="1"/>
  <c r="N11" i="2"/>
  <c r="O11" i="2" s="1"/>
  <c r="AG49" i="3" l="1"/>
  <c r="AJ53" i="3"/>
  <c r="E69" i="1" s="1"/>
  <c r="AF41" i="3"/>
  <c r="AG63" i="3"/>
  <c r="T87" i="2"/>
  <c r="D107" i="1" s="1"/>
  <c r="T91" i="2"/>
  <c r="D109" i="1" s="1"/>
  <c r="AG53" i="3"/>
  <c r="AD23" i="3"/>
  <c r="AD24" i="3" s="1"/>
  <c r="AD25" i="3" s="1"/>
  <c r="AJ52" i="3"/>
  <c r="E68" i="1" s="1"/>
  <c r="AF63" i="3"/>
  <c r="AD34" i="3"/>
  <c r="AE34" i="3" s="1"/>
  <c r="AG34" i="3" s="1"/>
  <c r="AG42" i="3"/>
  <c r="AJ31" i="3"/>
  <c r="AJ99" i="3"/>
  <c r="E92" i="1" s="1"/>
  <c r="AF22" i="3"/>
  <c r="AJ22" i="3" s="1"/>
  <c r="AF33" i="3"/>
  <c r="AJ33" i="3" s="1"/>
  <c r="AF42" i="3"/>
  <c r="AE36" i="2"/>
  <c r="AF36" i="2" s="1"/>
  <c r="AJ36" i="2" s="1"/>
  <c r="AE40" i="2"/>
  <c r="AF40" i="2" s="1"/>
  <c r="AJ40" i="2" s="1"/>
  <c r="AF89" i="3"/>
  <c r="AJ89" i="3" s="1"/>
  <c r="AG19" i="3"/>
  <c r="AG31" i="3"/>
  <c r="AF70" i="3"/>
  <c r="AJ70" i="3" s="1"/>
  <c r="E77" i="1" s="1"/>
  <c r="AD20" i="3"/>
  <c r="AE20" i="3" s="1"/>
  <c r="AG20" i="3" s="1"/>
  <c r="AG26" i="3"/>
  <c r="AF35" i="3"/>
  <c r="AJ35" i="3" s="1"/>
  <c r="E59" i="1" s="1"/>
  <c r="AJ79" i="3"/>
  <c r="AG46" i="3"/>
  <c r="AD47" i="3"/>
  <c r="AD48" i="3" s="1"/>
  <c r="T45" i="2"/>
  <c r="AI48" i="2"/>
  <c r="AI52" i="2"/>
  <c r="AJ81" i="3"/>
  <c r="E81" i="1" s="1"/>
  <c r="T83" i="2"/>
  <c r="D114" i="1" s="1"/>
  <c r="AE11" i="2"/>
  <c r="AF11" i="2" s="1"/>
  <c r="AJ11" i="2" s="1"/>
  <c r="AE14" i="2"/>
  <c r="AF14" i="2" s="1"/>
  <c r="AJ14" i="2" s="1"/>
  <c r="AG89" i="3"/>
  <c r="T26" i="2"/>
  <c r="D25" i="1" s="1"/>
  <c r="AE31" i="2"/>
  <c r="AG31" i="2" s="1"/>
  <c r="AE35" i="2"/>
  <c r="AF35" i="2" s="1"/>
  <c r="AJ35" i="2" s="1"/>
  <c r="AE39" i="2"/>
  <c r="AG39" i="2" s="1"/>
  <c r="AE79" i="2"/>
  <c r="AD80" i="2" s="1"/>
  <c r="AH60" i="2"/>
  <c r="AE17" i="2"/>
  <c r="AG17" i="2" s="1"/>
  <c r="O91" i="2"/>
  <c r="AE91" i="2" s="1"/>
  <c r="AE21" i="2"/>
  <c r="AE43" i="2"/>
  <c r="AG43" i="2" s="1"/>
  <c r="AE50" i="2"/>
  <c r="AG50" i="2" s="1"/>
  <c r="S57" i="2"/>
  <c r="AI57" i="2" s="1"/>
  <c r="T58" i="2"/>
  <c r="D39" i="1" s="1"/>
  <c r="AE65" i="2"/>
  <c r="AG65" i="2" s="1"/>
  <c r="AE34" i="2"/>
  <c r="AG34" i="2" s="1"/>
  <c r="S50" i="2"/>
  <c r="AI50" i="2" s="1"/>
  <c r="T24" i="2"/>
  <c r="D24" i="1" s="1"/>
  <c r="AH24" i="2"/>
  <c r="AG97" i="3"/>
  <c r="AF97" i="3"/>
  <c r="AJ97" i="3" s="1"/>
  <c r="E90" i="1" s="1"/>
  <c r="AF96" i="3"/>
  <c r="AF36" i="3"/>
  <c r="AJ36" i="3" s="1"/>
  <c r="AJ42" i="3"/>
  <c r="AG79" i="3"/>
  <c r="AD37" i="3"/>
  <c r="AE37" i="3" s="1"/>
  <c r="AG37" i="3" s="1"/>
  <c r="AD102" i="3"/>
  <c r="AE102" i="3" s="1"/>
  <c r="AG102" i="3" s="1"/>
  <c r="AD67" i="3"/>
  <c r="AD68" i="3" s="1"/>
  <c r="AD69" i="3" s="1"/>
  <c r="AG84" i="3"/>
  <c r="AJ46" i="3"/>
  <c r="AG101" i="3"/>
  <c r="AG81" i="3"/>
  <c r="AG38" i="3"/>
  <c r="AG66" i="3"/>
  <c r="D62" i="1"/>
  <c r="D61" i="1"/>
  <c r="AE47" i="3"/>
  <c r="AF47" i="3" s="1"/>
  <c r="AJ47" i="3" s="1"/>
  <c r="AJ50" i="3"/>
  <c r="AD39" i="3"/>
  <c r="AE39" i="3" s="1"/>
  <c r="AD65" i="3"/>
  <c r="AE65" i="3" s="1"/>
  <c r="AG64" i="3"/>
  <c r="AF64" i="3"/>
  <c r="AJ64" i="3" s="1"/>
  <c r="AF27" i="3"/>
  <c r="AJ27" i="3" s="1"/>
  <c r="AD28" i="3"/>
  <c r="AE28" i="3" s="1"/>
  <c r="AG27" i="3"/>
  <c r="AF93" i="3"/>
  <c r="AJ93" i="3" s="1"/>
  <c r="AD95" i="3"/>
  <c r="AE95" i="3" s="1"/>
  <c r="AF95" i="3" s="1"/>
  <c r="AJ95" i="3" s="1"/>
  <c r="E88" i="1" s="1"/>
  <c r="AF102" i="3"/>
  <c r="AJ102" i="3" s="1"/>
  <c r="AG91" i="3"/>
  <c r="AF91" i="3"/>
  <c r="AJ91" i="3" s="1"/>
  <c r="AF43" i="3"/>
  <c r="AJ43" i="3" s="1"/>
  <c r="AG43" i="3"/>
  <c r="AD44" i="3"/>
  <c r="AE44" i="3" s="1"/>
  <c r="AF59" i="3"/>
  <c r="AG59" i="3"/>
  <c r="AD60" i="3"/>
  <c r="AE60" i="3" s="1"/>
  <c r="AF108" i="3"/>
  <c r="AG108" i="3"/>
  <c r="AG76" i="3"/>
  <c r="AD77" i="3"/>
  <c r="AE77" i="3" s="1"/>
  <c r="AF76" i="3"/>
  <c r="AJ76" i="3" s="1"/>
  <c r="AG88" i="3"/>
  <c r="AF88" i="3"/>
  <c r="AJ88" i="3" s="1"/>
  <c r="AG87" i="3"/>
  <c r="AF87" i="3"/>
  <c r="AJ94" i="3"/>
  <c r="AG30" i="3"/>
  <c r="AF30" i="3"/>
  <c r="AJ30" i="3" s="1"/>
  <c r="AG86" i="3"/>
  <c r="AF86" i="3"/>
  <c r="AJ86" i="3" s="1"/>
  <c r="AF56" i="3"/>
  <c r="AJ56" i="3" s="1"/>
  <c r="E70" i="1" s="1"/>
  <c r="AG56" i="3"/>
  <c r="AE57" i="3"/>
  <c r="AJ40" i="3"/>
  <c r="AJ66" i="3"/>
  <c r="AG72" i="3"/>
  <c r="AD73" i="3"/>
  <c r="AE73" i="3" s="1"/>
  <c r="AF72" i="3"/>
  <c r="AE15" i="3"/>
  <c r="AF14" i="3"/>
  <c r="AG14" i="3"/>
  <c r="AF90" i="3"/>
  <c r="AJ90" i="3" s="1"/>
  <c r="E86" i="1" s="1"/>
  <c r="AG90" i="3"/>
  <c r="AD92" i="3"/>
  <c r="AE92" i="3" s="1"/>
  <c r="AD21" i="3"/>
  <c r="AE21" i="3" s="1"/>
  <c r="AF82" i="3"/>
  <c r="AJ82" i="3" s="1"/>
  <c r="AG82" i="3"/>
  <c r="AG98" i="3"/>
  <c r="AF98" i="3"/>
  <c r="AJ98" i="3" s="1"/>
  <c r="AE55" i="3"/>
  <c r="AG54" i="3"/>
  <c r="AF54" i="3"/>
  <c r="AF51" i="3"/>
  <c r="AG51" i="3"/>
  <c r="AF32" i="3"/>
  <c r="AJ32" i="3" s="1"/>
  <c r="E57" i="1" s="1"/>
  <c r="AG32" i="3"/>
  <c r="AD109" i="3"/>
  <c r="AE109" i="3" s="1"/>
  <c r="AG71" i="3"/>
  <c r="AF71" i="3"/>
  <c r="AJ71" i="3" s="1"/>
  <c r="AJ63" i="3"/>
  <c r="AE23" i="3"/>
  <c r="AE23" i="2"/>
  <c r="AF23" i="2" s="1"/>
  <c r="S31" i="2"/>
  <c r="AI31" i="2" s="1"/>
  <c r="S34" i="2"/>
  <c r="AI34" i="2" s="1"/>
  <c r="AE38" i="2"/>
  <c r="AF38" i="2" s="1"/>
  <c r="AJ38" i="2" s="1"/>
  <c r="S47" i="2"/>
  <c r="AH54" i="2"/>
  <c r="T59" i="2"/>
  <c r="T61" i="2"/>
  <c r="D40" i="1" s="1"/>
  <c r="T70" i="2"/>
  <c r="D102" i="1" s="1"/>
  <c r="S79" i="2"/>
  <c r="AI79" i="2" s="1"/>
  <c r="AI83" i="2"/>
  <c r="AI85" i="2"/>
  <c r="AE22" i="2"/>
  <c r="AF22" i="2" s="1"/>
  <c r="AJ22" i="2" s="1"/>
  <c r="E22" i="1" s="1"/>
  <c r="S26" i="2"/>
  <c r="AI26" i="2" s="1"/>
  <c r="AE30" i="2"/>
  <c r="AG30" i="2" s="1"/>
  <c r="AE37" i="2"/>
  <c r="AF37" i="2" s="1"/>
  <c r="AJ37" i="2" s="1"/>
  <c r="E29" i="1" s="1"/>
  <c r="AE41" i="2"/>
  <c r="AG41" i="2" s="1"/>
  <c r="AE42" i="2"/>
  <c r="AF42" i="2" s="1"/>
  <c r="AH42" i="2"/>
  <c r="AG44" i="2"/>
  <c r="AH45" i="2"/>
  <c r="T53" i="2"/>
  <c r="T55" i="2"/>
  <c r="D38" i="1" s="1"/>
  <c r="AE59" i="2"/>
  <c r="AG59" i="2" s="1"/>
  <c r="AH59" i="2"/>
  <c r="AH61" i="2"/>
  <c r="T63" i="2"/>
  <c r="S80" i="2"/>
  <c r="AI80" i="2" s="1"/>
  <c r="AE90" i="2"/>
  <c r="AF90" i="2" s="1"/>
  <c r="S20" i="2"/>
  <c r="AI20" i="2" s="1"/>
  <c r="AI21" i="2"/>
  <c r="T25" i="2"/>
  <c r="O26" i="2"/>
  <c r="AE26" i="2" s="1"/>
  <c r="AE27" i="2"/>
  <c r="AF27" i="2" s="1"/>
  <c r="AJ27" i="2" s="1"/>
  <c r="AE28" i="2"/>
  <c r="AF28" i="2" s="1"/>
  <c r="AJ28" i="2" s="1"/>
  <c r="S30" i="2"/>
  <c r="AI30" i="2" s="1"/>
  <c r="S55" i="2"/>
  <c r="AI55" i="2" s="1"/>
  <c r="S67" i="2"/>
  <c r="AI67" i="2" s="1"/>
  <c r="S82" i="2"/>
  <c r="AI82" i="2" s="1"/>
  <c r="AE89" i="2"/>
  <c r="AG89" i="2" s="1"/>
  <c r="T12" i="2"/>
  <c r="S18" i="2"/>
  <c r="AI18" i="2" s="1"/>
  <c r="T21" i="2"/>
  <c r="D20" i="1" s="1"/>
  <c r="T22" i="2"/>
  <c r="D22" i="1" s="1"/>
  <c r="T31" i="2"/>
  <c r="D27" i="1" s="1"/>
  <c r="S32" i="2"/>
  <c r="AI32" i="2" s="1"/>
  <c r="T35" i="2"/>
  <c r="T37" i="2"/>
  <c r="D29" i="1" s="1"/>
  <c r="T39" i="2"/>
  <c r="D30" i="1" s="1"/>
  <c r="S40" i="2"/>
  <c r="AI40" i="2" s="1"/>
  <c r="T41" i="2"/>
  <c r="D31" i="1" s="1"/>
  <c r="S43" i="2"/>
  <c r="AI43" i="2" s="1"/>
  <c r="T52" i="2"/>
  <c r="D37" i="1" s="1"/>
  <c r="O55" i="2"/>
  <c r="T60" i="2"/>
  <c r="T62" i="2"/>
  <c r="D41" i="1" s="1"/>
  <c r="O63" i="2"/>
  <c r="AH63" i="2"/>
  <c r="S64" i="2"/>
  <c r="AI64" i="2" s="1"/>
  <c r="S65" i="2"/>
  <c r="AI65" i="2" s="1"/>
  <c r="S68" i="2"/>
  <c r="AI68" i="2" s="1"/>
  <c r="T81" i="2"/>
  <c r="T82" i="2"/>
  <c r="O83" i="2"/>
  <c r="AE83" i="2" s="1"/>
  <c r="AF83" i="2" s="1"/>
  <c r="AI86" i="2"/>
  <c r="O87" i="2"/>
  <c r="AE87" i="2" s="1"/>
  <c r="S88" i="2"/>
  <c r="AI88" i="2" s="1"/>
  <c r="AI89" i="2"/>
  <c r="AH81" i="2"/>
  <c r="AI13" i="2"/>
  <c r="AE16" i="2"/>
  <c r="AG16" i="2" s="1"/>
  <c r="T18" i="2"/>
  <c r="D16" i="1" s="1"/>
  <c r="AE18" i="2"/>
  <c r="AF18" i="2" s="1"/>
  <c r="AJ18" i="2" s="1"/>
  <c r="E16" i="1" s="1"/>
  <c r="T20" i="2"/>
  <c r="D18" i="1" s="1"/>
  <c r="AH25" i="2"/>
  <c r="T32" i="2"/>
  <c r="AE32" i="2"/>
  <c r="AF32" i="2" s="1"/>
  <c r="AJ32" i="2" s="1"/>
  <c r="T43" i="2"/>
  <c r="D32" i="1" s="1"/>
  <c r="T46" i="2"/>
  <c r="AH58" i="2"/>
  <c r="T64" i="2"/>
  <c r="D42" i="1" s="1"/>
  <c r="T65" i="2"/>
  <c r="D101" i="1" s="1"/>
  <c r="T68" i="2"/>
  <c r="T71" i="2"/>
  <c r="T72" i="2"/>
  <c r="T73" i="2"/>
  <c r="T74" i="2"/>
  <c r="T75" i="2"/>
  <c r="T76" i="2"/>
  <c r="D103" i="1" s="1"/>
  <c r="T77" i="2"/>
  <c r="D111" i="1" s="1"/>
  <c r="AI81" i="2"/>
  <c r="T86" i="2"/>
  <c r="AH21" i="2"/>
  <c r="T15" i="2"/>
  <c r="D13" i="1" s="1"/>
  <c r="T29" i="2"/>
  <c r="D26" i="1" s="1"/>
  <c r="AH29" i="2"/>
  <c r="T42" i="2"/>
  <c r="T44" i="2"/>
  <c r="AH44" i="2"/>
  <c r="AJ44" i="2" s="1"/>
  <c r="T50" i="2"/>
  <c r="O64" i="2"/>
  <c r="T67" i="2"/>
  <c r="O68" i="2"/>
  <c r="AE68" i="2" s="1"/>
  <c r="AE69" i="2" s="1"/>
  <c r="O71" i="2"/>
  <c r="O72" i="2"/>
  <c r="O73" i="2"/>
  <c r="O74" i="2"/>
  <c r="O75" i="2"/>
  <c r="O76" i="2"/>
  <c r="O77" i="2"/>
  <c r="AE77" i="2" s="1"/>
  <c r="AH77" i="2"/>
  <c r="T79" i="2"/>
  <c r="T80" i="2"/>
  <c r="AH86" i="2"/>
  <c r="T88" i="2"/>
  <c r="D108" i="1" s="1"/>
  <c r="AI23" i="2"/>
  <c r="AG18" i="2"/>
  <c r="AF34" i="2"/>
  <c r="AJ34" i="2" s="1"/>
  <c r="AG45" i="2"/>
  <c r="AF45" i="2"/>
  <c r="AG21" i="2"/>
  <c r="AF21" i="2"/>
  <c r="AF39" i="2"/>
  <c r="AJ39" i="2" s="1"/>
  <c r="E30" i="1" s="1"/>
  <c r="AG40" i="2"/>
  <c r="AI24" i="2"/>
  <c r="S27" i="2"/>
  <c r="AI27" i="2" s="1"/>
  <c r="S28" i="2"/>
  <c r="AI28" i="2" s="1"/>
  <c r="O29" i="2"/>
  <c r="AE29" i="2" s="1"/>
  <c r="T34" i="2"/>
  <c r="AE47" i="2"/>
  <c r="AD48" i="2" s="1"/>
  <c r="AI47" i="2"/>
  <c r="S49" i="2"/>
  <c r="AI49" i="2" s="1"/>
  <c r="AH49" i="2"/>
  <c r="T49" i="2"/>
  <c r="D36" i="1" s="1"/>
  <c r="O84" i="2"/>
  <c r="T84" i="2"/>
  <c r="O88" i="2"/>
  <c r="AE88" i="2" s="1"/>
  <c r="T11" i="2"/>
  <c r="AH12" i="2"/>
  <c r="S12" i="2"/>
  <c r="AI12" i="2" s="1"/>
  <c r="T13" i="2"/>
  <c r="D12" i="1" s="1"/>
  <c r="T14" i="2"/>
  <c r="AH15" i="2"/>
  <c r="S15" i="2"/>
  <c r="AI15" i="2" s="1"/>
  <c r="T16" i="2"/>
  <c r="D14" i="1" s="1"/>
  <c r="T19" i="2"/>
  <c r="D17" i="1" s="1"/>
  <c r="O20" i="2"/>
  <c r="AE20" i="2" s="1"/>
  <c r="AH23" i="2"/>
  <c r="AJ23" i="2" s="1"/>
  <c r="E23" i="1" s="1"/>
  <c r="T27" i="2"/>
  <c r="T28" i="2"/>
  <c r="T30" i="2"/>
  <c r="T33" i="2"/>
  <c r="D28" i="1" s="1"/>
  <c r="T36" i="2"/>
  <c r="AG36" i="2"/>
  <c r="T38" i="2"/>
  <c r="AF41" i="2"/>
  <c r="AJ41" i="2" s="1"/>
  <c r="E31" i="1" s="1"/>
  <c r="AH48" i="2"/>
  <c r="T78" i="2"/>
  <c r="O78" i="2"/>
  <c r="AE78" i="2" s="1"/>
  <c r="AH84" i="2"/>
  <c r="S84" i="2"/>
  <c r="AI84" i="2" s="1"/>
  <c r="AH90" i="2"/>
  <c r="S90" i="2"/>
  <c r="AI90" i="2" s="1"/>
  <c r="AI91" i="2"/>
  <c r="AI29" i="2"/>
  <c r="T47" i="2"/>
  <c r="O56" i="2"/>
  <c r="T56" i="2"/>
  <c r="O66" i="2"/>
  <c r="AE66" i="2" s="1"/>
  <c r="T66" i="2"/>
  <c r="AI78" i="2"/>
  <c r="S11" i="2"/>
  <c r="AI11" i="2" s="1"/>
  <c r="O12" i="2"/>
  <c r="S14" i="2"/>
  <c r="AI14" i="2" s="1"/>
  <c r="O15" i="2"/>
  <c r="AD15" i="2"/>
  <c r="AE15" i="2" s="1"/>
  <c r="S16" i="2"/>
  <c r="AI16" i="2" s="1"/>
  <c r="T17" i="2"/>
  <c r="AG23" i="2"/>
  <c r="O24" i="2"/>
  <c r="AE24" i="2" s="1"/>
  <c r="AI25" i="2"/>
  <c r="AE25" i="2"/>
  <c r="S36" i="2"/>
  <c r="AI36" i="2" s="1"/>
  <c r="S38" i="2"/>
  <c r="AI38" i="2" s="1"/>
  <c r="O48" i="2"/>
  <c r="T48" i="2"/>
  <c r="D35" i="1" s="1"/>
  <c r="AF50" i="2"/>
  <c r="AJ50" i="2" s="1"/>
  <c r="AH56" i="2"/>
  <c r="S56" i="2"/>
  <c r="AI56" i="2" s="1"/>
  <c r="AH69" i="2"/>
  <c r="S69" i="2"/>
  <c r="AI69" i="2" s="1"/>
  <c r="T54" i="2"/>
  <c r="O62" i="2"/>
  <c r="AE62" i="2" s="1"/>
  <c r="O70" i="2"/>
  <c r="AI19" i="2"/>
  <c r="AE19" i="2"/>
  <c r="AH19" i="2"/>
  <c r="S22" i="2"/>
  <c r="AI22" i="2" s="1"/>
  <c r="AI33" i="2"/>
  <c r="AE33" i="2"/>
  <c r="AH33" i="2"/>
  <c r="S35" i="2"/>
  <c r="AI35" i="2" s="1"/>
  <c r="S37" i="2"/>
  <c r="AI37" i="2" s="1"/>
  <c r="S39" i="2"/>
  <c r="AI39" i="2" s="1"/>
  <c r="O53" i="2"/>
  <c r="AE53" i="2" s="1"/>
  <c r="AD54" i="2" s="1"/>
  <c r="AI77" i="2"/>
  <c r="AE80" i="2"/>
  <c r="O85" i="2"/>
  <c r="AE85" i="2" s="1"/>
  <c r="T85" i="2"/>
  <c r="T89" i="2"/>
  <c r="AH89" i="2"/>
  <c r="AI46" i="2"/>
  <c r="AE46" i="2"/>
  <c r="S62" i="2"/>
  <c r="AI62" i="2" s="1"/>
  <c r="AH62" i="2"/>
  <c r="AH71" i="2"/>
  <c r="AH74" i="2"/>
  <c r="S74" i="2"/>
  <c r="AI74" i="2" s="1"/>
  <c r="AH75" i="2"/>
  <c r="AH83" i="2"/>
  <c r="T40" i="2"/>
  <c r="AH52" i="2"/>
  <c r="AH72" i="2"/>
  <c r="S72" i="2"/>
  <c r="AI72" i="2" s="1"/>
  <c r="AH73" i="2"/>
  <c r="AH76" i="2"/>
  <c r="S76" i="2"/>
  <c r="AI76" i="2" s="1"/>
  <c r="AE81" i="2"/>
  <c r="AE49" i="2"/>
  <c r="AH53" i="2"/>
  <c r="S66" i="2"/>
  <c r="AI66" i="2" s="1"/>
  <c r="AH78" i="2"/>
  <c r="AH85" i="2"/>
  <c r="T90" i="2"/>
  <c r="T57" i="2"/>
  <c r="T69" i="2"/>
  <c r="AH70" i="2"/>
  <c r="AI87" i="2"/>
  <c r="AH91" i="2"/>
  <c r="AD52" i="2" l="1"/>
  <c r="AE52" i="2" s="1"/>
  <c r="AD60" i="2"/>
  <c r="AE60" i="2" s="1"/>
  <c r="AG14" i="2"/>
  <c r="AF59" i="2"/>
  <c r="AJ59" i="2" s="1"/>
  <c r="AG35" i="2"/>
  <c r="AF20" i="3"/>
  <c r="AF17" i="2"/>
  <c r="AJ17" i="2" s="1"/>
  <c r="AD69" i="2"/>
  <c r="AG27" i="2"/>
  <c r="AD105" i="3"/>
  <c r="AE105" i="3" s="1"/>
  <c r="AD106" i="3" s="1"/>
  <c r="AE106" i="3" s="1"/>
  <c r="AF34" i="3"/>
  <c r="AG47" i="3"/>
  <c r="AD103" i="3"/>
  <c r="AE103" i="3" s="1"/>
  <c r="AG11" i="2"/>
  <c r="AG79" i="2"/>
  <c r="AG32" i="2"/>
  <c r="AG68" i="2"/>
  <c r="AD12" i="2"/>
  <c r="AE12" i="2" s="1"/>
  <c r="AF79" i="2"/>
  <c r="AJ79" i="2" s="1"/>
  <c r="AF43" i="2"/>
  <c r="AJ43" i="2" s="1"/>
  <c r="E32" i="1" s="1"/>
  <c r="AE48" i="3"/>
  <c r="AF48" i="3" s="1"/>
  <c r="AD67" i="2"/>
  <c r="AE67" i="2" s="1"/>
  <c r="AF31" i="2"/>
  <c r="AJ31" i="2" s="1"/>
  <c r="E27" i="1" s="1"/>
  <c r="AG38" i="2"/>
  <c r="AG37" i="2"/>
  <c r="AF37" i="3"/>
  <c r="AJ37" i="3" s="1"/>
  <c r="E61" i="1" s="1"/>
  <c r="AG42" i="2"/>
  <c r="AD84" i="2"/>
  <c r="AE84" i="2" s="1"/>
  <c r="AF84" i="2" s="1"/>
  <c r="AJ84" i="2" s="1"/>
  <c r="AG90" i="2"/>
  <c r="AF65" i="2"/>
  <c r="AJ65" i="2" s="1"/>
  <c r="E101" i="1" s="1"/>
  <c r="AG28" i="2"/>
  <c r="AJ90" i="2"/>
  <c r="AE67" i="3"/>
  <c r="AG39" i="3"/>
  <c r="AF39" i="3"/>
  <c r="AG109" i="3"/>
  <c r="AF109" i="3"/>
  <c r="AJ109" i="3" s="1"/>
  <c r="E50" i="1" s="1"/>
  <c r="AG21" i="3"/>
  <c r="AF21" i="3"/>
  <c r="AF92" i="3"/>
  <c r="AJ92" i="3" s="1"/>
  <c r="E87" i="1" s="1"/>
  <c r="AG92" i="3"/>
  <c r="AF105" i="3"/>
  <c r="AJ105" i="3" s="1"/>
  <c r="AG105" i="3"/>
  <c r="AF103" i="3"/>
  <c r="AJ103" i="3" s="1"/>
  <c r="AG103" i="3"/>
  <c r="AD104" i="3"/>
  <c r="AE104" i="3" s="1"/>
  <c r="AG28" i="3"/>
  <c r="AF28" i="3"/>
  <c r="AJ28" i="3" s="1"/>
  <c r="AD29" i="3"/>
  <c r="AE29" i="3" s="1"/>
  <c r="AG65" i="3"/>
  <c r="AF65" i="3"/>
  <c r="AJ65" i="3" s="1"/>
  <c r="E75" i="1" s="1"/>
  <c r="AG23" i="3"/>
  <c r="AE24" i="3"/>
  <c r="AF23" i="3"/>
  <c r="AJ23" i="3" s="1"/>
  <c r="AD61" i="3"/>
  <c r="AE61" i="3" s="1"/>
  <c r="AG60" i="3"/>
  <c r="AF60" i="3"/>
  <c r="AG77" i="3"/>
  <c r="AF77" i="3"/>
  <c r="AJ77" i="3" s="1"/>
  <c r="AF44" i="3"/>
  <c r="AJ44" i="3" s="1"/>
  <c r="AG44" i="3"/>
  <c r="AD45" i="3"/>
  <c r="AE45" i="3" s="1"/>
  <c r="AG15" i="3"/>
  <c r="AF15" i="3"/>
  <c r="AD16" i="3"/>
  <c r="AE16" i="3" s="1"/>
  <c r="AG57" i="3"/>
  <c r="AF57" i="3"/>
  <c r="AJ57" i="3" s="1"/>
  <c r="AE58" i="3"/>
  <c r="AF55" i="3"/>
  <c r="AG55" i="3"/>
  <c r="AG48" i="3"/>
  <c r="AG73" i="3"/>
  <c r="AF73" i="3"/>
  <c r="AJ73" i="3" s="1"/>
  <c r="AD74" i="3"/>
  <c r="AE74" i="3" s="1"/>
  <c r="AG26" i="2"/>
  <c r="AF26" i="2"/>
  <c r="AJ26" i="2" s="1"/>
  <c r="E25" i="1" s="1"/>
  <c r="AF30" i="2"/>
  <c r="AJ30" i="2" s="1"/>
  <c r="AJ45" i="2"/>
  <c r="AG83" i="2"/>
  <c r="AJ42" i="2"/>
  <c r="AF89" i="2"/>
  <c r="AJ89" i="2" s="1"/>
  <c r="AE70" i="2"/>
  <c r="AD71" i="2" s="1"/>
  <c r="AG69" i="2"/>
  <c r="AF16" i="2"/>
  <c r="AJ16" i="2" s="1"/>
  <c r="E14" i="1" s="1"/>
  <c r="AJ21" i="2"/>
  <c r="E20" i="1" s="1"/>
  <c r="AG84" i="2"/>
  <c r="AG78" i="2"/>
  <c r="AF78" i="2"/>
  <c r="AJ78" i="2" s="1"/>
  <c r="AF12" i="2"/>
  <c r="AJ12" i="2" s="1"/>
  <c r="AG12" i="2"/>
  <c r="AD13" i="2"/>
  <c r="AE13" i="2" s="1"/>
  <c r="AG29" i="2"/>
  <c r="AF29" i="2"/>
  <c r="AJ29" i="2" s="1"/>
  <c r="E26" i="1" s="1"/>
  <c r="AE61" i="2"/>
  <c r="AF61" i="2" s="1"/>
  <c r="AJ61" i="2" s="1"/>
  <c r="E40" i="1" s="1"/>
  <c r="AF60" i="2"/>
  <c r="AJ60" i="2" s="1"/>
  <c r="AG46" i="2"/>
  <c r="AF46" i="2"/>
  <c r="AJ46" i="2" s="1"/>
  <c r="AF77" i="2"/>
  <c r="AJ77" i="2" s="1"/>
  <c r="E111" i="1" s="1"/>
  <c r="AG77" i="2"/>
  <c r="AG33" i="2"/>
  <c r="AF33" i="2"/>
  <c r="AJ33" i="2" s="1"/>
  <c r="E28" i="1" s="1"/>
  <c r="AG19" i="2"/>
  <c r="AF19" i="2"/>
  <c r="AJ19" i="2" s="1"/>
  <c r="E17" i="1" s="1"/>
  <c r="AF88" i="2"/>
  <c r="AJ88" i="2" s="1"/>
  <c r="E108" i="1" s="1"/>
  <c r="AG88" i="2"/>
  <c r="AE54" i="2"/>
  <c r="AF53" i="2"/>
  <c r="AJ53" i="2" s="1"/>
  <c r="AG53" i="2"/>
  <c r="AF20" i="2"/>
  <c r="AJ20" i="2" s="1"/>
  <c r="E18" i="1" s="1"/>
  <c r="AG20" i="2"/>
  <c r="AG87" i="2"/>
  <c r="AF87" i="2"/>
  <c r="AJ87" i="2" s="1"/>
  <c r="E107" i="1" s="1"/>
  <c r="AF15" i="2"/>
  <c r="AJ15" i="2" s="1"/>
  <c r="E13" i="1" s="1"/>
  <c r="AG15" i="2"/>
  <c r="AF91" i="2"/>
  <c r="AJ91" i="2" s="1"/>
  <c r="E109" i="1" s="1"/>
  <c r="AG91" i="2"/>
  <c r="AJ83" i="2"/>
  <c r="E114" i="1" s="1"/>
  <c r="AG24" i="2"/>
  <c r="AF24" i="2"/>
  <c r="AF81" i="2"/>
  <c r="AJ81" i="2" s="1"/>
  <c r="AG81" i="2"/>
  <c r="AD82" i="2"/>
  <c r="AE82" i="2" s="1"/>
  <c r="AG85" i="2"/>
  <c r="AF85" i="2"/>
  <c r="AJ85" i="2" s="1"/>
  <c r="AG67" i="2"/>
  <c r="AF67" i="2"/>
  <c r="AJ67" i="2" s="1"/>
  <c r="AF52" i="2"/>
  <c r="AJ52" i="2" s="1"/>
  <c r="E37" i="1" s="1"/>
  <c r="AG52" i="2"/>
  <c r="AF80" i="2"/>
  <c r="AJ80" i="2" s="1"/>
  <c r="AG80" i="2"/>
  <c r="AG49" i="2"/>
  <c r="AF49" i="2"/>
  <c r="AJ49" i="2" s="1"/>
  <c r="E36" i="1" s="1"/>
  <c r="AF62" i="2"/>
  <c r="AJ62" i="2" s="1"/>
  <c r="E41" i="1" s="1"/>
  <c r="AG62" i="2"/>
  <c r="AD63" i="2"/>
  <c r="AE63" i="2" s="1"/>
  <c r="AF25" i="2"/>
  <c r="AJ25" i="2" s="1"/>
  <c r="AG25" i="2"/>
  <c r="AG66" i="2"/>
  <c r="AF66" i="2"/>
  <c r="AJ66" i="2" s="1"/>
  <c r="AE48" i="2"/>
  <c r="AF47" i="2"/>
  <c r="AJ47" i="2" s="1"/>
  <c r="AG47" i="2"/>
  <c r="AD86" i="2" l="1"/>
  <c r="AE86" i="2" s="1"/>
  <c r="AE71" i="2"/>
  <c r="E60" i="1"/>
  <c r="AG67" i="3"/>
  <c r="AE68" i="3"/>
  <c r="AF67" i="3"/>
  <c r="AJ67" i="3" s="1"/>
  <c r="AG61" i="3"/>
  <c r="AF61" i="3"/>
  <c r="AD62" i="3"/>
  <c r="AE62" i="3" s="1"/>
  <c r="AF74" i="3"/>
  <c r="AJ74" i="3" s="1"/>
  <c r="AG74" i="3"/>
  <c r="AD75" i="3"/>
  <c r="AE75" i="3" s="1"/>
  <c r="AF58" i="3"/>
  <c r="AJ58" i="3" s="1"/>
  <c r="E71" i="1" s="1"/>
  <c r="AG58" i="3"/>
  <c r="AG45" i="3"/>
  <c r="AF45" i="3"/>
  <c r="AJ45" i="3" s="1"/>
  <c r="AG104" i="3"/>
  <c r="AF104" i="3"/>
  <c r="AJ104" i="3" s="1"/>
  <c r="E49" i="1" s="1"/>
  <c r="AG106" i="3"/>
  <c r="AF106" i="3"/>
  <c r="AJ106" i="3" s="1"/>
  <c r="AD107" i="3"/>
  <c r="AE107" i="3" s="1"/>
  <c r="AE25" i="3"/>
  <c r="AF25" i="3" s="1"/>
  <c r="AG24" i="3"/>
  <c r="AG25" i="3" s="1"/>
  <c r="AF24" i="3"/>
  <c r="AJ24" i="3" s="1"/>
  <c r="AF29" i="3"/>
  <c r="AG29" i="3"/>
  <c r="AG16" i="3"/>
  <c r="AD17" i="3"/>
  <c r="AE17" i="3" s="1"/>
  <c r="AF16" i="3"/>
  <c r="AF86" i="2"/>
  <c r="AJ86" i="2" s="1"/>
  <c r="AG86" i="2"/>
  <c r="AF13" i="2"/>
  <c r="AJ13" i="2" s="1"/>
  <c r="AG13" i="2"/>
  <c r="AG82" i="2"/>
  <c r="AF82" i="2"/>
  <c r="AJ82" i="2" s="1"/>
  <c r="AF48" i="2"/>
  <c r="AJ48" i="2" s="1"/>
  <c r="AG48" i="2"/>
  <c r="AF63" i="2"/>
  <c r="AJ63" i="2" s="1"/>
  <c r="AG63" i="2"/>
  <c r="AD64" i="2"/>
  <c r="AE64" i="2" s="1"/>
  <c r="AD72" i="2"/>
  <c r="AE72" i="2" s="1"/>
  <c r="AF54" i="2"/>
  <c r="AJ54" i="2" s="1"/>
  <c r="AG54" i="2"/>
  <c r="AD55" i="2"/>
  <c r="AE55" i="2" s="1"/>
  <c r="AG68" i="3" l="1"/>
  <c r="AG69" i="3" s="1"/>
  <c r="AF68" i="3"/>
  <c r="AJ68" i="3" s="1"/>
  <c r="AE69" i="3"/>
  <c r="AF69" i="3" s="1"/>
  <c r="AJ69" i="3" s="1"/>
  <c r="AF62" i="3"/>
  <c r="AG62" i="3"/>
  <c r="AG75" i="3"/>
  <c r="AF75" i="3"/>
  <c r="AJ75" i="3" s="1"/>
  <c r="AF107" i="3"/>
  <c r="AG107" i="3"/>
  <c r="AG17" i="3"/>
  <c r="AF17" i="3"/>
  <c r="AG64" i="2"/>
  <c r="AF64" i="2"/>
  <c r="AJ64" i="2" s="1"/>
  <c r="E42" i="1" s="1"/>
  <c r="AD73" i="2"/>
  <c r="AE73" i="2" s="1"/>
  <c r="AG55" i="2"/>
  <c r="AD56" i="2"/>
  <c r="AE56" i="2" s="1"/>
  <c r="AF55" i="2"/>
  <c r="AJ55" i="2" s="1"/>
  <c r="E38" i="1" s="1"/>
  <c r="AG56" i="2" l="1"/>
  <c r="AF56" i="2"/>
  <c r="AJ56" i="2" s="1"/>
  <c r="AD57" i="2"/>
  <c r="AE57" i="2" s="1"/>
  <c r="AD74" i="2"/>
  <c r="AE74" i="2" s="1"/>
  <c r="AF57" i="2" l="1"/>
  <c r="AJ57" i="2" s="1"/>
  <c r="AG57" i="2"/>
  <c r="AD58" i="2"/>
  <c r="AE58" i="2" s="1"/>
  <c r="AD75" i="2"/>
  <c r="AE75" i="2" s="1"/>
  <c r="AF58" i="2" l="1"/>
  <c r="AJ58" i="2" s="1"/>
  <c r="E39" i="1" s="1"/>
  <c r="AG58" i="2"/>
  <c r="AD76" i="2"/>
  <c r="AE76" i="2" s="1"/>
</calcChain>
</file>

<file path=xl/sharedStrings.xml><?xml version="1.0" encoding="utf-8"?>
<sst xmlns="http://schemas.openxmlformats.org/spreadsheetml/2006/main" count="4019" uniqueCount="1479">
  <si>
    <t>VIGENCIA</t>
  </si>
  <si>
    <t>VERSIÓN</t>
  </si>
  <si>
    <t>CÓDIGO</t>
  </si>
  <si>
    <t>FOR-DES-16</t>
  </si>
  <si>
    <t>OCTUBRE 2020</t>
  </si>
  <si>
    <t>PROCESO</t>
  </si>
  <si>
    <t>RIESGO IDENTIFICADO</t>
  </si>
  <si>
    <t>#PLAN DE MEJORAMIENTO</t>
  </si>
  <si>
    <t>CONSULTA EXTERNA</t>
  </si>
  <si>
    <t>URGENCIAS</t>
  </si>
  <si>
    <t>MERCADEO Y COMUNICACIONES</t>
  </si>
  <si>
    <t>01</t>
  </si>
  <si>
    <t>Probabilidad de impacto económico y reputacional por manipulación de estudios previos o de factibilidad y falta de adherencia al manual de contratación debido a la falta de integridad del servidor publico.</t>
  </si>
  <si>
    <t>Probabilidad de impacto económico y reputacional por entrega de bienes o servicios que no cumplen con el objeto contractual y que  se certifican como recibido a satisfacción debido a la falta de una adecuada supervisión del contrato para recibir los bienes o servicios.</t>
  </si>
  <si>
    <t>Probabilidad  de impacto económico y reputacional por falta de trámite a las fases procedimentales  debido a  falta de oportunidad y seguimiento en las etapas procesales.</t>
  </si>
  <si>
    <t>Probabilidad de impacto  económico y reputacional por conducta deshonesta que utilice la influencia de de manera personal para dar preferencias o favorecimientos  en la dosificaciòn de una posible sanciòn disciplinaria   o archivo del expediente</t>
  </si>
  <si>
    <t>Probabilidad de impacto reputacional por  perdida de expediente   debido a la falta de controles en la custodia del archivo</t>
  </si>
  <si>
    <t>Probabilidad  de impacto económico y reputacional por sanciones de los entes de control atribuibles al proceso de contratación debido a  que la capacitación dirigida a los  funcionarios sobre el proceso contractual no es eficaz.</t>
  </si>
  <si>
    <t xml:space="preserve">Probabilidad de impacto reputacional por poca disponibilidad de la información  y fallas en la metodología  para la formulación del Plan de Desarrollo  debido a la baja participación del personal </t>
  </si>
  <si>
    <t>Probabilidad  de impacto operacional por falta de reporte oportuno de los avances de los planes operativos de los procesos y seguimiento inadecuado a la ejecución del Plan de Desarrollo y al Plan Operativo Anual debido a falta de adherencia al procedimiento y al diligenciamiento de la Matrïz de seguimiento al Plan Operativo Anual</t>
  </si>
  <si>
    <t>DIRECCIONAMIENTO ESTRATEGICO</t>
  </si>
  <si>
    <t>GESTION TALENTO HUMANO</t>
  </si>
  <si>
    <t>En la muestra tomada por control interno de los contratos suscitos en la presente vigencia fiscal, se evidenció que se trámita por el proveerdor y por  la entidad el formato Sarlaft. Se evidenció igualmente la consulta en la base de datos de la UIAF.</t>
  </si>
  <si>
    <t>Se verifica por control interno que se realiza seguimiento a los procesos a través de una herramienta que encuentra estandarizada para presentar el estado actual de los procesos.</t>
  </si>
  <si>
    <t xml:space="preserve">Se verifica por control interno que la oficina asesora jurídica ha realizado capacitaciones dirigida a los líderes y supervisores de contrato en el desarrollo y aplicación del SECOP II. Se evidencia que se contrato los servicios de un profesional en Secop II. </t>
  </si>
  <si>
    <t>Se verifica por control interno que se  presenta en el Comité de gerencia los avances al POA y al seguimiento de las metas del Plan de Desarrollo.  Se evidencia el seguimiento en el formato FOR-DES-02 y socializado en Acta de Comité de Gerencia.</t>
  </si>
  <si>
    <t>Posibilidad de Pérdida económica y reputacional por  la vinculación de personal para proveer empleos temporales a discreción de la administración,  con incumplimiento del pérfil y los requisitos legales e institucionales  establecidos para los empleos de la planta de cargos de la entidad.</t>
  </si>
  <si>
    <t>Posibilidad de Pérdida económica y operacional por  sanciones de los entes de control o manifestaciones por insatisfacción de las partes interesadas debido al incumplimiento en la presentación de informes, requerimientos y solicitudes en los términos de ley.</t>
  </si>
  <si>
    <t>Posibilidad de pérdida económica  e impacto sobre el Talento Humano por sanciones moratorias interpuestas por las administradoras adscritas al SGSSS, por la no afiliación de servicios de salud, procesos disciplinarios para el responsable del proceso de afiliación, e insatisfacción del funcionario debido a la falta de cobertura en salud y seguridad social.</t>
  </si>
  <si>
    <t>Posibilidad de impacto operacional  por queja o reclamo de los funcionarios debido a reprocesos en la liquidación de la nómina  por reportes de novedades extemporáneos o errores involuntarios en su ejecución.</t>
  </si>
  <si>
    <t>Posibilidad de impacto económico  y  reputacional al solicitar o recibir  remuneración, dádivas o cualquier otro tipo de compensación en dinero o especie a nombre propio o de terceros, por modificación en valores de la liquidación de  la nómina para beneficio propio o de un tercero, debido a fallas en la apropiación de la cultura de integridad basada en la legalidad, gestión íntegra,  principios y valores éticos frente a todas las actuaciones orientadas a los grupos de interés.</t>
  </si>
  <si>
    <t xml:space="preserve">Posibilidad de Impacto operacional por  incumplimiento en la ejecución de la inducción, reinducción y entrenamiento en el puesto de trabajo  afectando la prestación del servicio,  debido a  fallas en la integración del funcionario a la cultura organizacional e inasistencia a las jornadas de  apropiación del conocimiento, actualización  y  fortalecimiento institucional </t>
  </si>
  <si>
    <t>Posibilidad de Impacto operacional por omisión a la normatividad vigente asociada a la evaluación de desempeño laboral EDL, e incumplimiento a los compromisos funcionales y conductuales que no aportan a los objetivos institucionales propuestos, debido a falta de adherencia por parte de  evaluados y evaluadores al proceso evaluativo, no identificación de  faltantes a competencias, incumplimiento a la normatividad que regula los procesos institucionales, falta de compromiso institucional.</t>
  </si>
  <si>
    <t>1. Se verifica que se actualizó el formato de requisitos de ingresos para el personal de planta y contratistas incluyendo la obligatoriedad del diligenciamiento del formulario Sarlaft. Se revisó una muestra de las histórias laborales de los ingresos presentados durante el primer semestre del 2022.
2.Se verifica que a la fecha se tiene documentado el Código de Conducta y Buen Gobierno, se encuentra en proceso de socialización y se realiza evaluación para establecer la adeherencia al mismo. Se evidencia que la entidad cuenta con el Manual del SIAU en donde se documenta la gestión de manifestaciones frente a fallas en cumplimiento del Código de Integridad</t>
  </si>
  <si>
    <t xml:space="preserve">Posibilidad de impacto en el Talento Humano por falta de autoreporte de condiciones inseguras, Materialización de un incidente, accidente o una enfermedad laboral  debido a falta de gestión de los riesgos identificados   y falta de investigación de los incidentes y accidentes de trabajo y enfermedades laborales </t>
  </si>
  <si>
    <t>GESTION FINANCIERA</t>
  </si>
  <si>
    <t>Posibilidad de impacto económico y reputacional al no elaborar el presupuesto de la vigencia acorde a las necesidades reales de la institución por formular de manera inadecuada e inoportuna el Plan Anual de Adquisiciones y no articularlo al PDI, POA y POAI.</t>
  </si>
  <si>
    <t xml:space="preserve">Posibilidad de impacto económico y reputacional por expedir CDP sin los requisitos establecidos en el procedimiento y en la normatividad que aplica debido a la falta de verificación de los requisitos para expedición y seguimiento al PAA </t>
  </si>
  <si>
    <t>Posibilidad de impacto economico y reputacional por la  falta de confiabilidad del informe de costos para la toma de decisiones, debido a la falta de oportunidad y  veracidad  en la información requerida para asignar y distribuir el costo.</t>
  </si>
  <si>
    <t>Posibilidad de impacto económico y reputacional por Hallazgos por parte de los entes de control con posibles sanciones fiscales y disciplinarias debido a falta de control frente al cierre oportuno de los periodos contables y presupuestales objeto de rendición.</t>
  </si>
  <si>
    <t>Posibilidad de impacto operacional por pérdida información contable, financiera y presupuestal debido a falta de herramientas  de respaldo de información frente a posibles perdidas de la misma lo que afecta el normal funcionamiento del proceso y posibles sanciones.</t>
  </si>
  <si>
    <t>Posibilidad de afectación económica y reputacional por la subfacturación de los servicios de salud a las ERP y particulares, debido al registro errado o incompleto de los procedimientos, medicamentos e insumos suministrado a los pacientes durante su atención.</t>
  </si>
  <si>
    <t>Posibilidad de afectación económica y reputacional por glosas y devoluciones notificadas por la ERP sobre la facturación,  debido a la falta de soportes y requisitos normativos en la facturas radicadas.</t>
  </si>
  <si>
    <t>Se verifica por control interno que  la  facturación radicada ante las distinta ERP se envian debidamente soportadas de acuerdo a la normatividad vigente.</t>
  </si>
  <si>
    <t>Se evidencia que se registran las glosas y devoluciones recibidas en la entidad por la facturación de los servicios de salud, en el aplicativo Hosvital y en el aplicativo de gestión documental SIGDOC. En cuanto a la gestión oportuna de las objeciones se evidenció que las glosas son tramitadas parcialmente de manera oportuna con algunas ERP.  En el caso de las devocluciones se verificó que existe un 40% aproximadamente sin responder de vigencias anteriores y de la vigencia 2022 se encuentra pendiente por gestionar un 20% aproximadamente.</t>
  </si>
  <si>
    <t>Posibilidad de afectación económica y reputacional por baja de cartera no recuperable derivada de las glosas , devoluciones definitvas y entidades liquidadas, debido a la falta de gestión continúa y oportuna de la cartera (Cobro persuasivo, coactivo, conciliación y depuración) de las cuentas por cobrar que deben las ERP al Hospital.</t>
  </si>
  <si>
    <t>Se verifica que el personal de cartera adelanta las gestiones de cobro con el objeto de recaudar la cartera adeudada por las diferentes entidades, lo cual fue verificado en los diferentes oficios de cobro y conciliaciones  llevadas a cabo en la presente vigencia.</t>
  </si>
  <si>
    <t>DOCENCIA SERVICIO</t>
  </si>
  <si>
    <t xml:space="preserve">Posibilidad  de impacto en la prestación del servicio por  daño al paciente  por falta de supervisión del docente durante las practica clínica o en el desarrollo de una investigación debido a la falta de adherencia de los protocolos  por parte de los estudiantes o investigadores </t>
  </si>
  <si>
    <t xml:space="preserve">Probabilidad   de impacto  operacional  por ocurrencia  de un accidente biológico o físico al estudiante en el escenario de la práctica clínica  debido a la ejecución de actividades asociadas a la atención </t>
  </si>
  <si>
    <t>Posibilidad  de impacto operacional  por omisión  del consentimiento informado en el proceso de investigación al participante  debido a la falta de adopción  de buenas prácticas del investigador.</t>
  </si>
  <si>
    <t xml:space="preserve">Posibiliad de impacto reputacional y económico por el manejo de la confidencialidad del paciente por parte del estudiante que hace parte de la práctica clínica o de los profesionales en investigación, debido facilidad de acceso a la história clínica.  </t>
  </si>
  <si>
    <t>posibilidad de impacto en la prestación del servicio por subtriage del paciente al ingreso debido a falta de capacitación al personal  que realiza el triage.</t>
  </si>
  <si>
    <t xml:space="preserve">Control interno verificó que se realizó capacitación a los profesionales de enfermería en el primer semestre de 2022 sobre el triage en el mes de abril con el apoyo de los EPM </t>
  </si>
  <si>
    <t>Posibilidad de impacto en la prestación de servicio por  educación deficiente al paciente y familia en temas individuales y colectivos debido a la falta de educación  al paciente y familia que ingresa por  urgencias y que va a ser hospitalizado.</t>
  </si>
  <si>
    <t xml:space="preserve">Posibilidad de impacto en la prestación de servicio por desconocimiento o incumplimiento a la higiene postural al levantarse de la cama, fallas en la señalización de piso mojado, fallas en la intervención de factores coadyuvantes a caídas  debido a  la condición clínica del paciente  </t>
  </si>
  <si>
    <t xml:space="preserve">Posibilidad de impacto  en la prestación del servicio por infección asociada a la atención en salud,  deficiente adherencia a  protocolos, procedimientos  y demás documentos asociados a la  prevención de la infecciones asociadas con la atención en salud,  debido a la fallas en la supervisión de las actividades relacionadas con la prevención de infecciones </t>
  </si>
  <si>
    <t xml:space="preserve">Posibilidad de impacto en la prestación del servicio relacionado con la evasión de pacientes  por fallas en los controles para el  ingreso y egreso de pacientes y 
factores contributivos asociados con la infraestructura de fácil alcance para los pacientes debido a la fallas en la supervisión del paciente </t>
  </si>
  <si>
    <t>Posibilidad de impacto en la prestación del servicio relacionado con Fallas en la identificación de signos premonitorios de agresión  debido a Falta de capacitación y entrenamiento en valoración / examen mental y manejo de agitación psicomotriz</t>
  </si>
  <si>
    <t>Posibilidad de impacto en la prestación del servicio relacionado fallas en la supervisión del paciente y su unidad debido a fallas en la búsqueda activa de SPA  en el  ingreso y la revisión de pertenencias y alimentos</t>
  </si>
  <si>
    <t>Posibilidad de impacto en la prestación del servicio relacionado con Falta en la aplicación y/o supervisión de las actividades relacionadas con los cuidados específico debido Fallas en la identificación de los pacientes con riesgo de intento suicida</t>
  </si>
  <si>
    <t>Posibilidad de impacto en la reputación institucional  relacionado vulneración de derechos e incumplimiento de características de calidad  debido a  la adherencia deficiente a las prácticas humanizantes</t>
  </si>
  <si>
    <t>Posibilidad de impacto en la prestación del servicio relacionado con el incumplimiento de características de calidad  debido deficiente comunicación entre procesos asistenciales y Laboratorio clínico (Tercero)</t>
  </si>
  <si>
    <t xml:space="preserve">Se evidencia  que se monitoriza el indicador de resultados criticos de manera mensual. </t>
  </si>
  <si>
    <t>Posibilidad de impacto en la prestación de servicio por  Educación deficiente al paciente y familia en temas individuales y colectivos debido a la falta  en la evaluación de entendimiento  de la educación al paciente ambulatorio</t>
  </si>
  <si>
    <t xml:space="preserve">Posibilidad de impacto en la prestación de servicio por fallas en la señalización de piso mojado, fallas en la intervención de factores coadyuvantes a caídas en el paciente  (efectos secundarios de los medicamentos, alteraciones del equilibrio) debido a  la condición clínica del paciente  </t>
  </si>
  <si>
    <t>Posibilidad de impacto en la prestación del servicio relacionado con la pérdida de paciente  por fallas en los controles para el  ingreso y egreso debido a fallas en la orientación del paciente ambulatorio</t>
  </si>
  <si>
    <t xml:space="preserve">Se verificó por control interno que las rutas de atención se encuentran en la plataforma documental y fueron socializadas en la inducción y reinducción realizada en la institución y en los EPM durante los meses de febrero y mayo en las sesiones breves.           </t>
  </si>
  <si>
    <t>Posibilidad de impacto en la prestación del servicio relacionado fallas en la supervisión del paciente y su unidad debido a fallas en la búsqueda activa de SPA  en el  ingreso y la revisión de pertenencias</t>
  </si>
  <si>
    <t xml:space="preserve">Se verificó que se realizó capacitación a terceros y personal que ingresa a la institución sobre los riesgos del paciente y los protocolos como el de detección de objetos peligrosos, que se encuentra como evidencia en Talento humano realizado por la coordinacion asistencial. </t>
  </si>
  <si>
    <t>Posibilidad de impacto en la prestación  del servicio  por inoportunidad en la asignación de citas  a pacientes de primera  vez debido a la insuficiencia de horas de psiquiatría disponibles para consulta.</t>
  </si>
  <si>
    <t>Posibilidad de impacto en la prestación  del servicio  por fallas en el diagnóstico y/o formulación del plan terapéutico debido a falta de adherencia y/o capacitación en GPC o protocolos.</t>
  </si>
  <si>
    <t>HOSPITALIZACION</t>
  </si>
  <si>
    <t>Posibilidad de impacto en la prestación  del servicio  por Incumplimiento de la ruta de atención de hospitalización  debido a la fallas en la adherencia a las actividades establecidas en el ciclo  de atención</t>
  </si>
  <si>
    <t>Posibilidad de impacto en la prestación de servicio por  educación deficiente al paciente y familia en temas individuales y colectivos debido a la falta en la evaluación de entendimiento  de la educación al paciente hospitalizado</t>
  </si>
  <si>
    <t xml:space="preserve">Posibilidad de impacto  en la prestación del servicio por  falta de adherencia a  protocolos, procedimientos  y demás documentos asociados a la  prevención de la infecciones asociadas con la atención en salud,  debido a la fallas en la supervisión de las actividades relacionadas con la prevención de infecciones </t>
  </si>
  <si>
    <t xml:space="preserve">Posibilidad de impacto en la prestación del servicio relacionado con la evasión de paciente  por fallas en los controles para el  ingreso y egreso de pacientes y  factores contributivos asociados con la infraestructura de fácil alcance para los pacientes debido a la fallas en la supervisión del paciente </t>
  </si>
  <si>
    <t>Posibilidad de impacto en la prestación del servicio relacionado con fallas en la identificación de signos premonitorios de agresión  debido a falta de capacitación y entrenamiento en valoración / examen mental y manejo de agitación psicomotriz</t>
  </si>
  <si>
    <t xml:space="preserve">Se verificó que se realizó capacitación a terceros y personal que ingresa a la institución sobre los riesgos del paciente y los protocolos como el de detección de objetos peligrosos, que se encuentra como evidencia en Talento humano realizado por la coordinación asistencial. </t>
  </si>
  <si>
    <t>Posibilidad de impacto en la prestación del servicio relacionado con fallas en aplicación de cuidados específicos en pacientes con riesgo de acercamiento sexual debido a fallas en la identificación de signos premonitorios para acercamiento sexual</t>
  </si>
  <si>
    <t>Posibilidad de impacto en la prestación del servicio relacionado con falta en la aplicación y/o supervisión de las actividades relacionadas con los cuidados específicos debido fallas en la identificación de los pacientes con riesgo de intento suicida</t>
  </si>
  <si>
    <t>Posibilidad de impacto en la reputación institucional  relacionado con vulneración de derechos e incumplimiento de características de calidad  debido a  la adherencia deficiente a las prácticas humanizantes</t>
  </si>
  <si>
    <t xml:space="preserve">Se evidencian  los listados de asistencia y el contenido de la inducción asistencial que se realiza a terceros y personal institucional la socialización de los derechos y deberes, el protocolo de servicio y las prácticas humanizantes, también reposa la evidencia de la inducción y reinducción del PIC que lo soporta talento humano donde se habla de estos contenidos. 
Se evidencia las listas de chequeo de prácticas humanizantes y los resultados del informe de mapa de empatía que evalúa la adherencia a dichas prácticas. 
Se evidencia la resolutividad de las manifestaciones de tipo de vulneración de derechos y la socialización en el comité de ética. </t>
  </si>
  <si>
    <t>Posibilidad de impacto reputacional y en la salud por inadecuada conciliacion medicamentosa, debidas a fallas en los registros de ingreso de los medicamentos.</t>
  </si>
  <si>
    <t>Posibilidad de impacto en la prestación del servicio relacionado con el incumplimiento de características de calidad  debido a  deficiente comunicación entre procesos asistenciales y Laboratorio clínico (Tercero)</t>
  </si>
  <si>
    <t>Se evidencia que se construyó de manera conjunta entre el tercero y el equipo pacas, el indicador que monitoriza permanentemente los tiempos y el cargue en el sistema de la información,  los resultados fueron llevados al comité de seguridad del paciente</t>
  </si>
  <si>
    <t>INTERVENCION SOCIAL Y COMUNITARIA</t>
  </si>
  <si>
    <t>Posibilidad de impacto en la prestación del servicio por desorientación  temporal del paciente debido a su condición clínica.</t>
  </si>
  <si>
    <t xml:space="preserve">Se verifica por control interno que Los auxiliares de enfermería  y los de  terapia  ocupacional  registran en el Plan Terapéutico de la  história clínica,  si  el paciente requiere supervisión especial. Igualmente se verificó que se  registran en las notas de enfermería  los criterios de ingreso y egreso del paciente. </t>
  </si>
  <si>
    <t xml:space="preserve">Posibilidad de impacto en la prestación del servicio por  caída  de paciente desde su propia altura  debido a dificultades en la marcha  y/o efectos secundarios de los medicamentos </t>
  </si>
  <si>
    <t xml:space="preserve">Posibilidad de impacto en la prestación del servicio por fallas en el diagnóstico y/o formulación del plan terapéutico  debido a inadecuada valoración del paciente </t>
  </si>
  <si>
    <t xml:space="preserve">Posibilidad de impacto en la prestación del servicio por  abandono al plan terapéutico  del paciente debido a abandono voluntario y demoras en los tramites administrativos </t>
  </si>
  <si>
    <t xml:space="preserve">Posibilidad de impacto en la prestación del servicio por fallas en los registro de ingreso de medicamentos, debido a  asistencia irregular al paciente y falta de adherencia al procedimiento </t>
  </si>
  <si>
    <t>Control interno verifca que el médico psiquiátra registra la conciliación medicamentosa de cada paciente, y el auxiliar de enfermería brinda la orientación a la familia y lo registra en las notas de enfermería de la HC. Igualmente se verifica que el profesional de enfermería del sevicio realiza el seguimiento a la nota de enfermería y al documento de conciliación medicamentosa.</t>
  </si>
  <si>
    <t>Posibilidad de impacto en la prestación del servicio por inoportunidad de los líderes en la respuesta a las manifestaciones y ausencia o importunidad en la Gestión del profesional SIAU a las manifestaciones  debido a priorización inadecuada  de los líderes en la oportunidad de respuesta de la manifestación</t>
  </si>
  <si>
    <t>GESTION DE LA INFORMACION</t>
  </si>
  <si>
    <t xml:space="preserve">Probabilidad de impacto económico, reputacional y operacional por el acceso no autorizado y el hackeo a los sistemas de información,  debido a que no se realiza el backup de la información priorizada y no se aplican las recomendaciones de seguridad </t>
  </si>
  <si>
    <t>Posibilidad de impacto económico y reputacional  por  vulnerabilidad de acceso a la información física o electrónica, o por errores en la creación de usuarios y en la asignación de privilegios, debido al acceso no autorizado a la información institucional hurto y/o Hackeo al sistema de información</t>
  </si>
  <si>
    <t>GESTIÓN LOGISTICA</t>
  </si>
  <si>
    <t>Posibilidad de pérdida económica por sustracción de bienes catalogados como activos debido a la falta de control en las puertas de acceso</t>
  </si>
  <si>
    <t>Posibilidad de pérdida económica y reputacional por deterioro de insumos almacenados  debido deficiente control en la recepción de los insumos</t>
  </si>
  <si>
    <t>Posibilidad de impacto operacional por  infecciones en los pacientes debido a desinfección inadecuada durante el proceso de lavado</t>
  </si>
  <si>
    <t xml:space="preserve">Posibilidad de impacto  operacional por  dificultad para el traslado  de pacientes  debido a deficiente servicio de mantenimiento a los automotores </t>
  </si>
  <si>
    <t>Se verificó que se  cuenta con un contrato para el mantenimiento preventivo y correctivo de los vehiculos, diligenciado por el técnico de mantenimiento. Igualmente se evidenció que existe una herramienta en excel donde se controlan las fechas de cumplimiento de los requisitos de ley para permitir la movilizacion de los vehiculos. También se evidencia contrato para el mantenimiento del parque automotor.</t>
  </si>
  <si>
    <t>Posibilidad de impacto operacional por  incumplimiento en las actividades de entrega de alimentos  a pacientes y alistamiento de la dieta sin correlación con la tarjeta de dieta especial  debido a la falta de coordinación en el servicio asistencial para la definición de la dieta según la ultima condición de estado de nutrición y salud del paciente</t>
  </si>
  <si>
    <t>GESTIÓN DEL AMBIENTE FISICO</t>
  </si>
  <si>
    <t>Posibilidad de  impacto operacional por  Inadecuada o inoportuna intervención en mantenimientos de equipos e infraestructura hospitalaria debido a deficiencias en la asignación de recursos humanos, técnicos y financieros para la realización de los mantenimientos requeridos para mantener la infraestructura hospitalaria en óptimas condiciones</t>
  </si>
  <si>
    <t>Posibilidad de impacto  en la prestación del servicio por  adquisición de tecnología  incorrecta   debido a  fallas en la planeación  e identificación de necesidades y características de la tecnología</t>
  </si>
  <si>
    <t>Posibilidad de impacto en la prestación del servicio por uso inadecuado de la tecnología al atender un paciente debido a fallas en proceso de capacitación y entrenamiento en el uso seguro de la tecnología</t>
  </si>
  <si>
    <t>Posibilidad de impacto en la prestación de servicio por falla de la tecnología debido a la ausencia de insumos o accesorios de los equipos</t>
  </si>
  <si>
    <t>Posibilidad de impacto ambiental  por inadecuada segregación de residuos y pérdida de  cantidades significativas de material aprovechables debido a la  falta de capacitación clasificación de residuos sólidos a la comunidad hospitalaria</t>
  </si>
  <si>
    <t>SIAU</t>
  </si>
  <si>
    <t xml:space="preserve">Posibilidad de impacto en la prestación del servicio por inoportunidad de los líderes en la respuesta a las manifestaciones y la no gestión del profesional del SIAU. </t>
  </si>
  <si>
    <t>Posibilidad de impacto en la prestación del servicio  por desactualización o desinformación del personal del SIAU en relación a protocolos de atención y servicios,  debido a falta de comunicación entre los procesos y la oficina del SIAU en la notificación de protocolos de atención y servicios.</t>
  </si>
  <si>
    <t>Control interno evidencia que se aplica el Manual MAN-SIA-01 y el protocolo del servicio al usuario, publicado en la plataforma de la entidad.</t>
  </si>
  <si>
    <t>Posibilidad de impacto en la prestación del servicio  por Inoportunidad del personal del SIAU en la aplicación de la encuesta de Satisfacción, por  priorizar otras actividades descuidando la satisfacción del usuario.</t>
  </si>
  <si>
    <t>Se verifica por control interno que se realiza la encuesta en el formato FOR-SIA-03 y los resultados son socializados en el comité de Humanización, en donde participan los líderes de procesos y la alta dirección.</t>
  </si>
  <si>
    <t>Posibilidad de impacto reputacional, por desinformación en la comunidad hospitalaria, debido al uso e interpretación inadecuada de la información sobre la institución</t>
  </si>
  <si>
    <t>Se evidencia que los profesionales del Proceso de Mercadeo y comunicaciones, realizan las  publicaciones oportunas de la información institucional con base en las solicitudes hechas por los demás procesos o eventos generados en los diferentes canales de comunicación de la institución.Se verifican los canales informativos de la entidad.</t>
  </si>
  <si>
    <t xml:space="preserve">Posibilidad de impacto económico y reputacional debido a la vulneración de la imagen institucional por el desconocimiento por parte del público interno o externo sobre la existencia del manual de uso adecuado de la identidad institucional </t>
  </si>
  <si>
    <t>Se verifica que la Profesional del Proceso de Mercadeo y Comunicaciones, actualiza y socializa el Manual de Imagen Institucional publicado en la plataforma documental y la intranet institucional.</t>
  </si>
  <si>
    <t>Posibilidad de impacto operacional por falta de oportunidad en la entrega de productos solicitados por las diferentes áreas al Proceso de Mercadeo y Comunicaciones debido a la acumulación de solicitudes que remiten a comunicaciones con necesidades inmediatas</t>
  </si>
  <si>
    <t>Se verifica que la Profesional del Proceso de Mercadeo y Comunicaciones, diseña una estrategia de comunicaciones para la promoción efectiva del formato de solicitudes a comunicaciones a todo el personal de la institución</t>
  </si>
  <si>
    <t>2022-I</t>
  </si>
  <si>
    <t>FORMATO MATRIZ DE RIESGOS INTEGRADA INSTITUCIONAL</t>
  </si>
  <si>
    <t>FOR-DES-14</t>
  </si>
  <si>
    <t>03</t>
  </si>
  <si>
    <t>Marzo 2022</t>
  </si>
  <si>
    <t xml:space="preserve">IDENTIFICACIÓN DEL RIESGO </t>
  </si>
  <si>
    <t xml:space="preserve">ANÁLISIS DEL RIESGO </t>
  </si>
  <si>
    <t xml:space="preserve">EVALUACIÓN DEL RIESGO Y VALORACIÓN DE LOS CONTROLES </t>
  </si>
  <si>
    <t xml:space="preserve">EVALUACIÓN DE RIESGO RESIDUAL </t>
  </si>
  <si>
    <t xml:space="preserve">TRATAMIENTO DEL RIESGO </t>
  </si>
  <si>
    <t xml:space="preserve">PROCESO </t>
  </si>
  <si>
    <t>N°</t>
  </si>
  <si>
    <t xml:space="preserve">ACTIVIDAD </t>
  </si>
  <si>
    <t xml:space="preserve">CAUSA INMEDIATA </t>
  </si>
  <si>
    <t>CAUSA RAÍZ</t>
  </si>
  <si>
    <t>IMPACTO</t>
  </si>
  <si>
    <t xml:space="preserve">DESCRIPCIÓN DEL RIESGO </t>
  </si>
  <si>
    <t xml:space="preserve">ACTIVO </t>
  </si>
  <si>
    <t xml:space="preserve">TIPO DE ACTIVO </t>
  </si>
  <si>
    <t xml:space="preserve">SUBSISTEMA DE RIESGO </t>
  </si>
  <si>
    <t xml:space="preserve">FACTOR DE RIESGO </t>
  </si>
  <si>
    <t>FRECUENCIA</t>
  </si>
  <si>
    <t>PROBABILIDAD INHERENTE</t>
  </si>
  <si>
    <t>%</t>
  </si>
  <si>
    <t>CRITERIOS DE IMPACTO</t>
  </si>
  <si>
    <t xml:space="preserve">IMPACTO INHERENTE </t>
  </si>
  <si>
    <t xml:space="preserve">ZONA DE RIESGO INHERENTE </t>
  </si>
  <si>
    <t xml:space="preserve"> Control N°</t>
  </si>
  <si>
    <t>CONTROLES ACTUALES</t>
  </si>
  <si>
    <t xml:space="preserve">AFECTACIÓN </t>
  </si>
  <si>
    <t xml:space="preserve">ATRIBUTOS </t>
  </si>
  <si>
    <t xml:space="preserve">PROBABILIDAD DE RIESGO RESIDUAL </t>
  </si>
  <si>
    <t xml:space="preserve">IMPACTO DE RIESGO RESIDUAL </t>
  </si>
  <si>
    <t xml:space="preserve">ZONA DE RIESGO RESIDUAL </t>
  </si>
  <si>
    <t xml:space="preserve">ACCION RECOMENDADA </t>
  </si>
  <si>
    <t>DESCRIPCIÓN DE LA ESTRATEGIA Y ACCIÓN</t>
  </si>
  <si>
    <t>RESPONSABLE</t>
  </si>
  <si>
    <t>FECHA DE IMPLEMENTACIÓN</t>
  </si>
  <si>
    <t>CODIGO PLAN DE MEJORAMIENTO 
(Solo aplica para riesgos Muy Altos, Altos y Moderados)</t>
  </si>
  <si>
    <t>ESTADO</t>
  </si>
  <si>
    <t xml:space="preserve">SISTEMA DE RIESGO </t>
  </si>
  <si>
    <t>Tipo</t>
  </si>
  <si>
    <t>Implementación</t>
  </si>
  <si>
    <t>Calificación</t>
  </si>
  <si>
    <t>Documentación</t>
  </si>
  <si>
    <t>Frecuencia</t>
  </si>
  <si>
    <t>Evidencia</t>
  </si>
  <si>
    <t>DIRECIONAMIENTO ESTRATEGICO</t>
  </si>
  <si>
    <t xml:space="preserve">Estudios de prefactibilidad </t>
  </si>
  <si>
    <t>Manipulación de Estudios previos o de factibilidad
Falta de adherencia al manual de contratación.</t>
  </si>
  <si>
    <t>Falta de integridad del servidor publico.</t>
  </si>
  <si>
    <t>Económico y Reputacional</t>
  </si>
  <si>
    <t>Corrupción</t>
  </si>
  <si>
    <t>SICOF</t>
  </si>
  <si>
    <t>Fraude interno (corrupción, soborno)</t>
  </si>
  <si>
    <t>Alteración de la información debido a intereses particulares.</t>
  </si>
  <si>
    <t xml:space="preserve"> La Oficina Asesora Jurídica a traes del  cuenta  Manual de Contratación, establece la metodología para la formulación de Pliegos y términos de contratación, previniendo 
el mal uso de los recursos, a través de estudios de prefactibilidad, con los cuales se analiza la mejor oferta a contratar. Dichos estudios se realizan de acuerdo al acto administrativo establecido </t>
  </si>
  <si>
    <t>Detectivo</t>
  </si>
  <si>
    <t>Manual</t>
  </si>
  <si>
    <t>Documentado</t>
  </si>
  <si>
    <t>Continua</t>
  </si>
  <si>
    <t>Con Registro</t>
  </si>
  <si>
    <t>EVITAR EL RIESGO</t>
  </si>
  <si>
    <t>Jefe de la oficina asesora jurídica</t>
  </si>
  <si>
    <t>Al seguimiento por Control interno se pudo evidenciar que en los estudios previos la oficna asesora juridica, realiza la verificación de los requisitos contractuales en cada proceso. Igualmente se evidencia que desde la oficina jurídica se está desarrollando el plan piloto de implementación de la plataforma secop II transaccional, lo que permitirá una mayor transparencia y publicidad en los procesos contractuales.Se contrato un asesor para capacitación en Secop II.</t>
  </si>
  <si>
    <t>Completo</t>
  </si>
  <si>
    <t xml:space="preserve">Desde el Proceso de Talento Humano, se estableció el   Código de Conducta y  Buen Gobierno, para fortalecer en el funcionario los  principios y valores  institucionales </t>
  </si>
  <si>
    <t>Preventivo</t>
  </si>
  <si>
    <t>Se verificó por control interno que   la oficina de comunicaciones  socializó a través de los correos de los funcionarios el Código de Conducta y Buen Gobierno.</t>
  </si>
  <si>
    <t>Desde la Subgerencia Administrativa, se regula a través de los lineamientos establecidos en el Manual de SARLFT, posibles operaciones ilícitas que se puedan presentar en la institución para favorecimiento a terceros. Para lo cual se verifica previamente los antecedentes de cada uno de los ofertantes, como medida preventiva.</t>
  </si>
  <si>
    <t>MODERADO</t>
  </si>
  <si>
    <t>Al seguimiento por Control interno se pudo evidenciar que en los estudios previos la oficna asesora jurÍdica, realiza la verificación de los requisitos contractuales en cada proceso. Igualmente se evidencia que desde la oficina jurídica se está desarrollando el plan piloto 1. de implementacion de la plataforma secop II transaccional, lo que permitirá una mayor transparencia y publicidad en los procesos contractuales.Se contrato un asesor para capacitacion en Secop II.</t>
  </si>
  <si>
    <t>Recepción de bienes o servicios</t>
  </si>
  <si>
    <t>Entrega de bienes o servicios que no cumplen con el objeto contractual y que  se certifican como recibida a satisfacción</t>
  </si>
  <si>
    <t>Falta de una adecuada supervisión del contrato para recibir a satisfacción los bienes o servicios.</t>
  </si>
  <si>
    <t>Operacional</t>
  </si>
  <si>
    <t xml:space="preserve">Actuarial </t>
  </si>
  <si>
    <t>Posibles comportamientos no éticos de los empleados</t>
  </si>
  <si>
    <t>Se generan reprocesos que afectan la continuidad de la operación de los procesos</t>
  </si>
  <si>
    <t xml:space="preserve">La Oficina Asesora Jurídica cuenta con el Manual de Contratación, donde se establece la  asignación de un Supervisor de Contrato a cada uno los actos administrativos, con los que se da inicio a la prestación de un servicio por parte de un proveedor o contratista. Periódicamente el Supervisor debe realizar un informe del avance del proyecto o servicio que presta dicho contratista </t>
  </si>
  <si>
    <t>La Oficina Asesora Jurídica, realiza periódicamente capacitaciones a los Funcionarios designados como Supervisores de Contrato, sobre los pasos para realizar  la Supervisión, del cual se deja evidencia en el FOR-SIG-21 Registro de asistencia.</t>
  </si>
  <si>
    <t>Jefe de la oficina asesora juridica</t>
  </si>
  <si>
    <t>Se verifica por control interno los listados de asistencia a las capacitaciones realizadas en el primer semestre de 2022 recibida por los supervisores de contratos, en donde se incluyeron los siguientes temas: Elaboración de formato de necesidades de bienes y servicios, Elaboración de estudios previos y Elaboración de estudios de supervisión</t>
  </si>
  <si>
    <t xml:space="preserve">Vencimiento de términos </t>
  </si>
  <si>
    <t>No se da trámite   a  las fases procedimentales</t>
  </si>
  <si>
    <t xml:space="preserve"> Ausencia de material  probatorio
 </t>
  </si>
  <si>
    <t xml:space="preserve">Reputacional </t>
  </si>
  <si>
    <t xml:space="preserve"> La Asesora de Control Disciplinario, es la responsable de llevar  a cabo de manera semanal  la revisión  de cada uno  los procesos  a través de una herramienta establecida que contiene la descripción de cada proceso y el estado actual de cada  uno.</t>
  </si>
  <si>
    <t>Asesora de Control disciplinario</t>
  </si>
  <si>
    <t>Vigencia 2022</t>
  </si>
  <si>
    <t xml:space="preserve">Apertura de proceso disciplinario </t>
  </si>
  <si>
    <t xml:space="preserve"> Favorecimiento para las partes por ofrecimiento de dadivas o  por orden de  superior jerárquico  </t>
  </si>
  <si>
    <t>Evitar sanción disciplinaria</t>
  </si>
  <si>
    <t xml:space="preserve">el asesor responsable de la oficina de control disciplinario deberá conocer y aplicar la polÍtica anticorrupción, Igualmente debe asistir a las jornadas que se planifican desde talento humano para la inducciòn y  reinducciòn  donde se socializa el Código de Integridad y del Código de Conducta y Buen Gobierno. </t>
  </si>
  <si>
    <t>Asesora de Control Disciplinario</t>
  </si>
  <si>
    <t xml:space="preserve"> Se verifica por control interno que La Oficina Asesora de Planeaciòn definió las  estrategias  para mejorar la adherencia de la politica Anticorrupciòn ,  a los funcionarios  pùblicos, proveedores y contratistas. y se verifica que desde el proceso de Talento Humano, se planificaron las jornadas de inducciòn y  reinducciòn  donde se socializó el Codigo de Integridad y del Codigo de Conducta y Buen Gobierno, en donde la asesora de control interno disciplinario asistio.</t>
  </si>
  <si>
    <t xml:space="preserve">Custodia de expedientes </t>
  </si>
  <si>
    <t xml:space="preserve">Falta de revisión  oportuna </t>
  </si>
  <si>
    <t xml:space="preserve">Termino de normativo  para adelantar el proceso </t>
  </si>
  <si>
    <t>Reputacional</t>
  </si>
  <si>
    <t>El riesgo afecta la imagen de algún proceso de la organización</t>
  </si>
  <si>
    <t xml:space="preserve">La Asesora de Control Disciplinario, realiza un inventario y digitalizaciòn  de los expedientes  de manera semanal,  garantizando la debida reserva. Con el fin de realizar seguimiento  y verificaciòn de que los expedientes se encuentren  completos tanto en físìco  como  digitalmente.
</t>
  </si>
  <si>
    <t>Asesora de control disciplinario</t>
  </si>
  <si>
    <t>Control interno verifica que se cuenta con un libro radicador en donde se visualizan todos los procesos que se han iniciado por vigencias,  teniendo un control en el inventario de los expedientes. Se verificó igualmente que se inició con la digitalizacion de los expedientes.</t>
  </si>
  <si>
    <t xml:space="preserve">En desarrollo </t>
  </si>
  <si>
    <t xml:space="preserve">Reporte a entes de control </t>
  </si>
  <si>
    <t>Sanciones de los entes de control atribuibles al proceso de contratación.</t>
  </si>
  <si>
    <t>La capacitación a los funcionarios sobre el proceso contractual no es eficaz</t>
  </si>
  <si>
    <t>Falta de capacitación, temas relacionados con el personal</t>
  </si>
  <si>
    <t xml:space="preserve">Se generan fallas en el proceso que requieren toma de acciones correctivas </t>
  </si>
  <si>
    <t>El asesor de la oficina juridica debe realizar capacitaciones a todos los líderes de proceso y supervisores de contrato, en temas relacionados con el proceso contractual.</t>
  </si>
  <si>
    <t>Automático</t>
  </si>
  <si>
    <t>Jefe de la Oficina asesora Jurídica</t>
  </si>
  <si>
    <t xml:space="preserve">Formulación del Plan de Desarrollo Institucional, Formulación del Plan Indicativo y Formulación del Plan Operativo Anual </t>
  </si>
  <si>
    <t xml:space="preserve">Poca disponibilidad de la información  para la formulación del Plan de Desarrollo 
Falta de metodología clara para la formulación del direccionamiento estratégico
</t>
  </si>
  <si>
    <t xml:space="preserve">Baja participación del personal </t>
  </si>
  <si>
    <t xml:space="preserve">Operacional </t>
  </si>
  <si>
    <t>Falta de procedimientos/ Error en la aplicación de los procedimientos</t>
  </si>
  <si>
    <t>El riesgo afecta la imagen de la entidad internamente, de conocimiento general, nivel interno, de junta directiva y accionistas y/o de proveedores</t>
  </si>
  <si>
    <t xml:space="preserve">El Jefe de la Oficina Asesora de Planeación cuenta con una metodología y un procedimiento para la elaboración del Plan de Desarrollo Institucional, así mismo realiza una revisión anual  de la Plataforma estratégica y un seguimiento a las actividades definidas desde el Plan de Desarrollo Institucional, los cuales son presentados periódicamente a la Gerencia.
</t>
  </si>
  <si>
    <t>ASUMIR  O ACEPTAR EL RIESGO</t>
  </si>
  <si>
    <t>Asesor de Planeación</t>
  </si>
  <si>
    <t>Se verificó por parte de Control interno que se aplica la metodologia establecida en el procedimiento PRO-DES 01Plan Estrategico Institucional, para la elaboración, aprobación, divulgación, ejecución y seguimiento del plan de desarrollo institucional, documento que se encuentra publicado en la plataforma documental de la entidad.</t>
  </si>
  <si>
    <t xml:space="preserve">Seguimiento al  Plan Operativo Anual y al Plan de Desarrollo Institucional </t>
  </si>
  <si>
    <t xml:space="preserve">Falta de reporte oportuno de los avances de los planes operativos de los procesos
Seguimiento inadecuado a la ejecución del plan de Desarrollo y al Plan Operativo Anual. </t>
  </si>
  <si>
    <t>Falta de adherencia al procedimiento y al diligenciamiento de la Matríz de seguimiento al Plan Operativo Anual</t>
  </si>
  <si>
    <t xml:space="preserve">El Jefe de la Oficina Asesora de Planeación periódicamente   realiza seguimiento a los Planes Operativos, a través del Formato para la formulación del POA, el cual es presentado en el Comité de Gerencia, de manera trimestral. También se  asignan responsables  a cada una de las Estratégias del Plan de Desarrollo. Igualmente durante   los Comités de Gerencia se presentan los avances de los Planes Operativos de cada proceso.
</t>
  </si>
  <si>
    <t>Comunicación asertiva en la comunidad hospitalaria</t>
  </si>
  <si>
    <t xml:space="preserve">Desinformación en la comunidad hospitalaria </t>
  </si>
  <si>
    <t>Uso e interpretación inadecuada de la información sobre la institución</t>
  </si>
  <si>
    <t>NA</t>
  </si>
  <si>
    <t>La profesional del proceso de Mercadeo y Comunicaciones es la responsable de elaborar el plan anual de comunicaciones, el cual incluye la matríz de comunicaciones que contiene todas las estrategias adheridas a los ejes de acreditación en salud, este a su vez es socializado y aprobado por el jefe de la oficina asesora de planeación, y se le realiza seguimiento mensualmente para verificar el cumplimiento de estas actividades dejando registro en la matríz de comunicaciones.</t>
  </si>
  <si>
    <t>Profesional de Comunicaciones</t>
  </si>
  <si>
    <t>Junio de 2022</t>
  </si>
  <si>
    <t>Mal uso de la imagen institucional</t>
  </si>
  <si>
    <t>Vulneración de la imagen institucional.</t>
  </si>
  <si>
    <t>Desconocimiento por parte del público interno o externo sobre la existencia del manual de uso adecuado de la identidad institucional</t>
  </si>
  <si>
    <t xml:space="preserve">La profesional del proceso de Mercadeo y Comunicaciones es la responsable de la imagen institucional, por consiguiente debe dar a conocer al cliente interno y externo el  Manual de uso adecuado de la identidad institucional. </t>
  </si>
  <si>
    <t>Falta de oportunidad en la entrega de productos solicitados por las diferentes áreas al Proceso de Mercadeo y Comunicaciones</t>
  </si>
  <si>
    <t>Incumplimiento en los tiempos de entrega de productos solicitados por los procesos</t>
  </si>
  <si>
    <t>Acumulación de solicitudes que remiten a comunicaciones con necesidades inmediatas</t>
  </si>
  <si>
    <t>Promocionar al personal de la institución el formato de solicitudes a comunicaciones, publicado en la plataforma documental y la intranet, con el fin de disminuir la realización de trabajos no programados y concientizar a los procesos de enviar la información a tiempo para no acumular solicitudes de manera prioritaria.</t>
  </si>
  <si>
    <t>BAJO</t>
  </si>
  <si>
    <t>REDUCIR EL RIESGO</t>
  </si>
  <si>
    <t xml:space="preserve">GESTIÓN DE TALENTO HUMANO </t>
  </si>
  <si>
    <t>Vinculación de personal para la provisión de empleos temporales</t>
  </si>
  <si>
    <t xml:space="preserve">Vinculación de Personal para proveer empleos temporales a discreción de la administración.
</t>
  </si>
  <si>
    <t xml:space="preserve">Incumplimiento del perfil y los requisitos legales e institucionales  establecidos para los empleos de la planta de cargos de la entidad.
</t>
  </si>
  <si>
    <t xml:space="preserve">Posibilidad de Pérdida económica y reputacional por  la vinculación de personal para proveer empleos temporales a discreción de la administración,  con incumplimiento del pérfil y los requisitos legales e institucionales  establecidos para los empleos de la planta de cargos de la entidad.
</t>
  </si>
  <si>
    <t xml:space="preserve">Los Líderes de Proceso documentan, actualizan, para su aplicación el Manual Específico de Funciones y de Competencias Laborales  para los empleos de Planta de Personal del Hospital (MAN-GTH-01), el cual establece los  perfiles de ley y de la institución (Requisitos de educación y experiencia), que  son establecidos para cada uno de los cargos  y que se evidencia en cada uno  de los perfiles.
El Profesional Universitario (función pública) documenta, actualiza, para su aplicación el procedimiento Ingreso de Personal (PRO-GTH-01.),  en cumplimiento de la normatividad del sector.
</t>
  </si>
  <si>
    <t>Lider del Talento Humano</t>
  </si>
  <si>
    <t>Control interno verificó que al tomar una muestra del personal vinculado a la entidad  durante el primer semestre de 2022, se está dando cumplimiento a los requisitos establecidos desde el manual especifico de funciones, verificando la lista de chequeo de requisitos de ingreso al cual se le dió un cumplimiento del 100% de los ingresos de la presente vigencia.</t>
  </si>
  <si>
    <t>El Profesional Universitario (función pública) documenta, actualiza e implementa  la lista de chequeo, FOR-GTH-22- Requisitos de ingreso para vinculación, empleos en planta de cargos, que valida el cumplimiento de los Requisitos de ingreso para vinculación, empleos en planta de cargos.</t>
  </si>
  <si>
    <t>Se verifica que la lista de chequeo de requisitos de ingreso,  se encuentra  ajustada a los requisitos de ingreso establecidos en el manual de funciones para los empleso de planta. Esta se modificará una vez se ajuste o se adopte un nuevo manual de funciones.</t>
  </si>
  <si>
    <t>Presentación de Informes, requerimientos y solicitudes de las partes interesadas</t>
  </si>
  <si>
    <t>Sanciones de los entes de control , manifestaciones por insatisfacción de las partes interesadas</t>
  </si>
  <si>
    <t>Incumplimiento en la presentación de informes, requerimientos y solicitudes en los términos de ley.</t>
  </si>
  <si>
    <t>Económico</t>
  </si>
  <si>
    <r>
      <rPr>
        <sz val="12"/>
        <color theme="3"/>
        <rFont val="Arial Narrow"/>
        <family val="2"/>
      </rPr>
      <t xml:space="preserve">Posibilidad de </t>
    </r>
    <r>
      <rPr>
        <sz val="12"/>
        <color theme="1"/>
        <rFont val="Arial Narrow"/>
        <family val="2"/>
      </rPr>
      <t>Pérdida económica y operacional por  sanciones de los entes de control o manifestaciones por insatisfacción de las partes interesadas debido al incumplimiento en la presentación de informes, requerimientos y solicitudes en los términos de ley.</t>
    </r>
  </si>
  <si>
    <t xml:space="preserve">Entre 10 y 50 SMLMV </t>
  </si>
  <si>
    <t>El Asesor de Control Interno remite anualmente al Proceso de Talento Humano la Matríz de reporte de información a entes de control actualizada, para  presentar con oportunidad y en el periodo establecido  los informes a los diferentes entes de control. Así mismo, la Oficina Asesora de Jurídica,  realiza seguimiento a los tiempos de respuesta a los requerimientos interpuestos por las partes interesadas.</t>
  </si>
  <si>
    <t>Se evidencia que a la fecha del seguimiento se ha dado cumplimiento a la presentación y requerimiento de los informes establecidos por las diferentes entidades que lo solicitan.</t>
  </si>
  <si>
    <t xml:space="preserve">El Líder de Programa de Gestión de Talento Humano,  Profesional Universitario (Nómina - Función Pública), Técnico Administrativo (Función Publica) verifican la Matríz de Reporte de Información a entes de control, la cual establecen los criterios de la rendición de información (entidad receptora, informe a presentar, marco jurídico, periodicidad, fecha de corte, fecha límite de rendición normativa ; forma y medio de envío). 
Una vez son  presentados los informes se genera la evidencia del reporte, la cual es  custodiada por el funcionario que  reporta, con notificación  al Jefe de Control Interno, al Jefe Inmediato y a los procesos intervinientes en la rendición de información.
</t>
  </si>
  <si>
    <t>Se verifica que en el área de talento humano se tienen establecidos los responsables a la hora de rendir informes de ley y los informes rendidos a la fecha han sido oportunos.</t>
  </si>
  <si>
    <t xml:space="preserve">El Líder de Programa de Gestión de Talento Humano,  Profesional Universitario (Nómina - Función Pública), Técnico Administrativo (Función Publica) revisan periódicamente  actualizaciones, cambios normativos y/o  ajustes,  que se puedan presentar en cuanto a la rendición de informes  a entes de control,  de acuerdo a las fuentes de información interna y externa. </t>
  </si>
  <si>
    <t>Se vertifica que los funcionarios responsables en Talento Humano han dado cumplimiento en el primer semestre de 2022 a todos los informes que se deben presentar ante las diferentes entidades que lo solicitan</t>
  </si>
  <si>
    <t>Aseguramiento del personal durante su ingreso a la institución (Afiliación al sistema general de seguridad social en salud)</t>
  </si>
  <si>
    <t xml:space="preserve"> Sanciones moratorias interpuestas por las administradoras adscritas al SGSSS por la no afiliación de servicios de salud, procesos disciplinarios para el responsable del proceso de afiliación, e insatisfacción del funcionario</t>
  </si>
  <si>
    <t xml:space="preserve"> Falta de cobertura al SGSSS.</t>
  </si>
  <si>
    <r>
      <rPr>
        <sz val="12"/>
        <color theme="3"/>
        <rFont val="Arial Narrow"/>
        <family val="2"/>
      </rPr>
      <t>Posibilidad de p</t>
    </r>
    <r>
      <rPr>
        <sz val="12"/>
        <color theme="1"/>
        <rFont val="Arial Narrow"/>
        <family val="2"/>
      </rPr>
      <t>érdida económica  e impacto sobre el Talento Humano por sanciones moratorias interpuestas por las administradoras adscritas al SGSSS, por la no afiliación de servicios de salud, procesos disciplinarios para el responsable del proceso de afiliación, e insatisfacción del funcionario debido a la falta de cobertura en salud y seguridad social.</t>
    </r>
  </si>
  <si>
    <t>Errores en cálculos para pagos internos y externos</t>
  </si>
  <si>
    <t xml:space="preserve">Afectación menor a 10 SMLMV </t>
  </si>
  <si>
    <t xml:space="preserve">El Técnico Administrativo  ( Aseguramiento) se ciñe por el procedimiento de ingreso de personal  PRO-GTH-001,  una vez este visado el acto administrativo de vinculación,  realiza las afiliaciones a las administradoras del SGSSS,  reporte de novedad mediante evidencia física y soportes de afiliación que reposan en historia laboral.
</t>
  </si>
  <si>
    <t>Técnico Administrativo de Talento humano</t>
  </si>
  <si>
    <t>Se evidencia que se realizó reinduccion para el procedimiento de ingreso, en lo referente al aseguramiento del personal, establecidendo las fechas límites para que las administradoras notifiquen la novedad de afiliación al sistema.</t>
  </si>
  <si>
    <t>económico</t>
  </si>
  <si>
    <t xml:space="preserve">Incumplimiento a  requisitos legales </t>
  </si>
  <si>
    <t xml:space="preserve">El Profesional Universitario (Nómina), realiza creación del nuevo funcionario en el sistema integrado de nómina ,con base en evidencia que reposa en história laboral suministrada por el Técnico Administrativo (Aseguramiento).
El Técnico Administrativo (Aseguramiento) verifica la afiliación al SGSSS, y valida la lista de chequeo "Requisitos de Ingreso para vinculación, empleos de Planta de Cargos" FOR-GTH-22.
El Profesional Universitario (Nómina) confirma la afiliación al SGSSS, a través de la liquidación y pago de aportes  al Sistema de la Protección Social.
</t>
  </si>
  <si>
    <t>Profesional Universitario de Nómina</t>
  </si>
  <si>
    <t xml:space="preserve">se evidencia que los ingresos de personal presentados durante el I semestre de la vigencia 2022, cuentan con la lista de chequeo "Requisitos de Ingreso para vinculación, empleos de Planta de Cargos" FOR-GTH-22. y se encuentra diligenciada en su totalidad.
</t>
  </si>
  <si>
    <t>Reprocesos en la Liquidación de la Nómina</t>
  </si>
  <si>
    <t>Queja o reclamo de los funcionarios debido a reprocesos en la liquidación de la nómina</t>
  </si>
  <si>
    <t>Reportes de novedades extemporáneos o errores involuntarios en su ejecución.</t>
  </si>
  <si>
    <r>
      <rPr>
        <sz val="12"/>
        <color theme="3"/>
        <rFont val="Arial Narrow"/>
        <family val="2"/>
      </rPr>
      <t>Posibilidad de impacto</t>
    </r>
    <r>
      <rPr>
        <sz val="12"/>
        <color theme="1"/>
        <rFont val="Arial Narrow"/>
        <family val="2"/>
      </rPr>
      <t xml:space="preserve"> operacional  por queja o reclamo de los funcionarios debido a reprocesos en la liquidación de la nómina  por reportes de novedades extemporáneos o errores involuntarios en su ejecución.</t>
    </r>
  </si>
  <si>
    <t>El Profesional Universitario (nómina) documenta, actualiza e implementa el procedimiento liquidación nómina. PRO-GTH-03. El cual es socializado  a los funcionarios que intervienen en el proceso  respecto de las fechas de presentación de las novedades que impliquen pagos en la nómina</t>
  </si>
  <si>
    <t>Se verifica que nómina  realizó socializacion ( lista de asistencia) de las fechas estabelcidas para el reporte de novedades</t>
  </si>
  <si>
    <r>
      <t xml:space="preserve">El Profesional Universitario (nómina) verifica la recepción y  digitación de la totalidad de novedades reportadas por los  Auxiliares Administrativos de las diferentes dependencias, el Técnico Administrativo (aseguramiento), entidades externas, las cuales son validadas a través de una lista de chequeo, </t>
    </r>
    <r>
      <rPr>
        <sz val="12"/>
        <color rgb="FFFF0000"/>
        <rFont val="Arial Narrow"/>
        <family val="2"/>
      </rPr>
      <t xml:space="preserve"> </t>
    </r>
    <r>
      <rPr>
        <sz val="12"/>
        <color theme="1"/>
        <rFont val="Arial Narrow"/>
        <family val="2"/>
      </rPr>
      <t xml:space="preserve">en Excel. Este realiza la  entrega al proceso de Gestión  Financiera y a las áreas que así lo requieren  los reportes mensuales producto de la nómina para dar continuidad al proceso, se verifica la entrega de la totalidad de informes generados a través de lista de chequeo  en Excel.
</t>
    </r>
  </si>
  <si>
    <t>Se evidencia el cumplimiento de los controles establecidos para la liquidación de la nómina, de acuerdo a lo establecido en el procedimiento.</t>
  </si>
  <si>
    <t>Gestión de Competencias de los funcionarios</t>
  </si>
  <si>
    <t>Manifestación de grupos de valor  y sanciones pecuniarias por entes de vigilancia y control por falta de competencias, conocimientos, habilidades, destrezas del talento humano.</t>
  </si>
  <si>
    <t>Incumplimiento en las funciones esenciales del empleo, fallas en la atención, pérdida  de imagen institucional frente a las partes interesadas, pérdida de reconocimiento como entidad que implementa procesos con estándares de calidad.</t>
  </si>
  <si>
    <r>
      <rPr>
        <sz val="12"/>
        <color theme="3"/>
        <rFont val="Arial Narrow"/>
        <family val="2"/>
      </rPr>
      <t xml:space="preserve">Posibilidad de </t>
    </r>
    <r>
      <rPr>
        <sz val="12"/>
        <color theme="1"/>
        <rFont val="Arial Narrow"/>
        <family val="2"/>
      </rPr>
      <t>impacto económico y reputacional por manifestación de grupos de valor  y sanciones pecuniarias por entes de vigilancia y control por falta de competencias, conocimientos, habilidades, destrezas del talento humano, que genere incumplimiento en las funciones esenciales del empleo, fallas en la atención, pérdida  de imagen institucional frente a las partes interesadas, pérdida de reconocimiento como entidad que implementa procesos con estándares de calidad.</t>
    </r>
  </si>
  <si>
    <t>Entre 10 y 50 SMLMV</t>
  </si>
  <si>
    <t>Los Líderes de Proceso remiten a la oficina de Gestión de Talento Humano el diagnóstico de las necesidades de capacitación por proceso (FOR-GTH-08),  y la detección de necesidades individuales, las cuales garantizan el cumplimiento a los objetivos de la dependencia y aportan al logro de las metas institucionales. Una vez definido esto, el Profesional Universitario (Función Pública) documenta, implementa y actualiza el Plan Institucional de Capacitación (PLA-GTH-01) y el cronograma de ejecución de capacitación (FOR-GTH-10) en el que se consolidan los temas de formación.</t>
  </si>
  <si>
    <t>Lider de Talento Humano</t>
  </si>
  <si>
    <t>Se verifia que se tiene publicado en la plataforma documental y en la página web de la entidad,  el plan institucional de capacitación de la vigencia 2022, el cual consolida las necesidades de formación de las diferentes áreas.</t>
  </si>
  <si>
    <t xml:space="preserve">Evento Adverso </t>
  </si>
  <si>
    <t xml:space="preserve"> Falla de calidad o salida no conforme, sin afectación al paciente</t>
  </si>
  <si>
    <t xml:space="preserve">
El Profesional Universitario (Función Pública) valida las capacitaciones realizadas y reportadas por cada dependencia en archivo compartido de Excel "Registro de Capacitaciones", dando cumplimiento al cronograma de ejecución establecido, información que se consolida en los Indicadores establecidos desde el Plan de Desarrollo Institucional  (cumplimiento-cobertura).</t>
  </si>
  <si>
    <t>Probabilidad</t>
  </si>
  <si>
    <t>Liquidación de la Nómina</t>
  </si>
  <si>
    <t>la liquidación de la nómina para favorecimiento de terceros</t>
  </si>
  <si>
    <t xml:space="preserve">Conflicto de intereses y la falta de adherencia a los valores institucionales </t>
  </si>
  <si>
    <t xml:space="preserve">Entre 50 y 100 SMLMV </t>
  </si>
  <si>
    <t xml:space="preserve">El Profesional Universitario (nómina) documenta, implementa y actualiza el Procedimiento liquidación nómina (PRO-GTH-03). El líder de proceso de Talento Humano valida la solicitud de disponibilidad de la nómina  y posterior validación de la Subgerencia Administrativa y  la Gerencia para expedición del CDP por parte del líder del proceso de Gestión Financiera.
</t>
  </si>
  <si>
    <t>Se evidencia que al tomar la muestra de liquidación de la nómina se realizaron los controles establecidos para el pago de ésta por la líder del programa, la subgerencia administrativa y financiera y la gerencia, con la firma del CDP y visto bueno en los documentos adjuntos de solicitud para el trámite.</t>
  </si>
  <si>
    <t>La  Revisoría Fiscal  periódicamente  lleva a cabo el  seguimiento a  la ejecución del proceso de nómina, donde revisan planilla de pago de seguridad social, nómina y demás documentos que permiten validar dicha información con la información de los libros contables</t>
  </si>
  <si>
    <t xml:space="preserve">Se evidencia que la revisorìa fiscal realizó el seguimiento a la ejecución del proceso de nómina, validando los documentos adjuntos.
</t>
  </si>
  <si>
    <t>Plan de Inducción, Reinducción y Entrenamiento en el puesto de trabajo</t>
  </si>
  <si>
    <t>Incumplimiento en la ejecución de la inducción , reinducción y entrenamiento en el puesto de trabajo  afectando la prestación del servicio</t>
  </si>
  <si>
    <t xml:space="preserve">fallas en la integración del funcionario a la cultura organizacional e inasistencia a las jornadas de  apropiación del conocimiento, actualización  y  fortalecimiento institucional </t>
  </si>
  <si>
    <t xml:space="preserve">El Profesional Universitario (Función Pública), documenta, implementa y actualiza el Manual de Inducción/Reinducción y entrenamiento en el puesto de trabajo (MAN-GTH-02), publicado en plataforma institucional. El Líder de Programa de  Gestión de Talento Humano y el Profesional Universitario (Función Pública) realizan la programación del plan de inducción y reinducción institucional cada dos (2) años, para fortalecer en el funcionario nuevo la integración del empleado a la cultura organizacional, crear identidad y sentido de pertenencia por el Hospital; y a los funcionarios antiguos dar a conocer los cambios en la estructura, funcionamiento y directrices del hospital, dando cumplimiento a la normatividad en la materia.
</t>
  </si>
  <si>
    <t>Se evidenciò por control interno que se encuentra publicado en la plataforma documental el manual de inducción y reinducción,  dando cumplimiento a lo establecido en la norma durante el primer semestre del 2022, se verificó que se  realizó la jornada de inducción y reinducción institucional del 25 al 28 de enero de la presente vigencia con una cobertura del 95%</t>
  </si>
  <si>
    <t>Los Líderes de Proceso  el Profesional Universitario (Función Pública), actualizan la Matríz de entrenamiento en el puesto de trabajo, para los empleos del HDPUV (FOR-GTH-06). con la finalidad de dar cumplimiento  en el corto plazo a las necesidades de aprendizaje específicas requeridas para el desempeño de las funciones y responsabilidades asignadas al empleo.
-El Profesional Universitario (Función Pública), realiza reprogramación de la Inducción/Reinducción para los funcionarios  inasistentes a las jornadas.
-El Profesional Universitario (Función Pública) consolida la información resultante en el Indicador,  cumplimiento del plan de inducción - reinducción institucional</t>
  </si>
  <si>
    <t>Se evidencia que se tiene publicado en la plataforma documental la matríz de entrenamiento de los empleos del nivel asistencial de la planta de cargos del HDPUV. Igualmente se verifica que se està implementando la inducción y reinducción en la modalidad virtual para reprogramar durante el segundo semestre a  los funcionarios que no participaron de la jornada</t>
  </si>
  <si>
    <t>Planeación, Ejecución, Verificación, Acciones establecidas frente al Plan de Bienestar, Estímulos e Incentivos</t>
  </si>
  <si>
    <t>Falta de asignación presupuestal con destinación a la ejecución de las actividades propuestas desde el Plan de Bienestar, Estímulos e Incentivos,incumplimiendo a los objetivos institucionales y a la normatividad vigente.</t>
  </si>
  <si>
    <t>Fallas en la identificación y caracterización de las necesidades propuestas desde el plan para el mejoramiento de la calidad de vida de los funcionarios y sus familias.</t>
  </si>
  <si>
    <t xml:space="preserve">Posibilidad de impacto operacional por falta de asignación presupuestal con destinación a la ejecución de las actividades propuestas desde el Plan de Bienestar, Estímulos e Incentivos, incumplimiendo a los objetivos institucionales y a la normatividad vigente, debido a fallas en la identificación y caracterización de las necesidades propuestas desde el plan para el mejoramiento de la calidad de vida de los funcionarios y sus familias.
</t>
  </si>
  <si>
    <t>Falta de procedimientos/ Error en la aplicaciòn de los procedimientos</t>
  </si>
  <si>
    <t>El riesgo afecta la imagen de algun proceso de la organización</t>
  </si>
  <si>
    <t xml:space="preserve">*El Profesional Universitario (Función Pública), proyecta acto administrativo de adopción del Plan de Bienestar, Estímulos e incentivos para los servidores públicos del HDPUV E.S.E., el cual es validado por el Líder de Programa Gestión de Talento Humano, la oficina Asesora de Jurídico y firmado por la Gerente ESE. También  documenta el seguimiento de las actividades propuestas desde el cronograma Plan de Trabajo Bienestar-FOR-SIG-29  y consolida  la información en el Indicador %Cumplimiento Plan de Bienestar.
</t>
  </si>
  <si>
    <t>Se puede evidenciar que en la plataforma documental y en la página web  se encuentra publicado la adopción del plan de bienestar, estímulos e incentivos vigencia 2022. Igualmente se verificó el cronograma y porcentaje de ejecución de las actividades planteadas desde el plan de bienestar para el primer semestre 2022, con un cumplimiento del 45%</t>
  </si>
  <si>
    <t xml:space="preserve">Con asesoría de la Administradora de Riesgos Laborales (ARL) se revisa y aplica la herramienta de "Encuesta Evaluación clima institucional" y "Encuesta de medición de satisfacción frente a los Programas de Bienestar", con una periodicidad de cada dos (2) años, dando cumplimiento a la normatividad del sector, se consolida la información, se presenta informe y socializan resultados (indicador porcentaje de favorabilidad de clima  organizacional), se sugieren recomentaciones para la construcción del plan de intervención anual.
</t>
  </si>
  <si>
    <t>Se evidencia que durante el primer semestre de la vigencia 2022 (junio), se aplicó mediante modalidad virtual la encuesta integral que involucra el riesgo psicosocial, fatiga laboral, clima organizacional, riesgos de consumo de sustencias psicoactivas, programa de bienestar y aplicabilidad de los principios de humanización en el servicio al cliente interno y externo. El resultado de favorabilidad del clima organizacional es del 91%</t>
  </si>
  <si>
    <t>Planeación, Ejecución, Verificación, Acciones establecidas frente al Procedimiento de Evaluación de Desempeño Laboral</t>
  </si>
  <si>
    <t>omisión a la normatividad vigente asociada a la evaluación de desempeño laboral EDL, e incumplimiento a los compromisos funcionales y conductuales que no aportan a los objetivos institucionales propuestos</t>
  </si>
  <si>
    <t>falta de adherencia por parte de  evaluados y evaluadores al proceso evaluativo, no identificación de  faltantes a competencias, incumplimiento a la normatividad que regula los procesos institucionales, falta de compromiso institucional.</t>
  </si>
  <si>
    <r>
      <rPr>
        <sz val="12"/>
        <color theme="3"/>
        <rFont val="Arial Narrow"/>
        <family val="2"/>
      </rPr>
      <t xml:space="preserve">Posibilidad de </t>
    </r>
    <r>
      <rPr>
        <sz val="12"/>
        <rFont val="Arial Narrow"/>
        <family val="2"/>
      </rPr>
      <t>Impacto operacional por omisión a la normatividad vigente asociada a la evaluación de desempeño laboral EDL, e incumplimiento a los compromisos funcionales y conductuales que no aportan a los objetivos institucionales propuestos, debido a falta de adherencia por parte de  evaluados y evaluadores al proceso evaluativo, no identificación de  faltantes a competencias, incumplimiento a la normatividad que regula los procesos institucionales, falta de compromiso institucional.</t>
    </r>
  </si>
  <si>
    <t xml:space="preserve">El Profesional Universitario (Función Pública), proyecta acto administrativo de adopción del sistema tipo de la Evaluación de Desempeño Laboral EDL  para los servidores públicos del HDPUV E.S.E., el cual es validado por el Lider de Programa Gestión de Talento Humano, la oficina Asesora de Jurídico y firmado por la Gerente ESE. Teniendo en cuenta la actualización del procedimiento de EDL para funcionarios de carrera administrativa, nombramientos provisionales y otros. PRO-GTH-06.
</t>
  </si>
  <si>
    <t>Se evidencia que en la plataforma documental se encuentra publicado el acto administrativo, mediante el cual se adopta el sistema tipo EDL. Igualmente se evidenciò en plataforma el procedimiento.</t>
  </si>
  <si>
    <t xml:space="preserve">El Profesional Universitario (Función Pública) realiza capacitacion en la metodologia de la evaluación de desempeño laboral a líderes y profesionales con personal a cargo y  realiza seguimiento mediante la generación de informes en el aplicativo diseñado por la CNSCN para tal fin y consolida la información en el  indicador </t>
  </si>
  <si>
    <t>Se evidencia formato de participación a capacitaciones de evaluación del desempeño laboral, dirigida a los equipos primarios de mejoramiento, realizada en el mes de  febrero de 2022.</t>
  </si>
  <si>
    <t xml:space="preserve">Vinculación de funcionarios  o  contratistas que desarrollen actividades ilicitas, lavado de activos u otro proceso delictivo . </t>
  </si>
  <si>
    <t>Vinculación de funcionarios o contratistas que se encuentren inhabilitados  o con  incompatibilidad para contratar con el Estado</t>
  </si>
  <si>
    <t xml:space="preserve"> multas y sanciones por parte de entes de control, Procesos disciplinarios y sanciones penales, por encontrarse vinculado con actividaes ilicitas, lavado de activos u otro proceso delictivo.</t>
  </si>
  <si>
    <t xml:space="preserve">Posibilidad de Pérdida económica y reputacional  por vinculación de funcionarios o contratistas que se encuentren inhabilitados  o con  incompatibilidad para contratar con el Estado debido a  multas y sanciones por parte de entes de control, Procesos disciplinarios y sanciones penales, por encontrarse vinculado con actividaes ilicitas, lavado de activos u otro proceso delictivo.
</t>
  </si>
  <si>
    <t xml:space="preserve"> LA/FT /FPADM</t>
  </si>
  <si>
    <t>El riesgo afecta la imagen de la institución  hacia los usuarios</t>
  </si>
  <si>
    <t xml:space="preserve">*El funcionario con designación de oficial de cumplimiento realiza socialización y aplicación del Manual de SARLAFT MAN-DES-02, realiza la verificación frente al cumplimiento de los manuales y políticas de procedimiento de la entidad, así como la implementación de SARLAFT.
*El Profesional Universitario (Función Pública) , actualiza el formato "Requisitos de ingreso para vinculación, empleos en planta de cargos" (FOR-GTH-22), el Técnico Administrativo (Función Pública), actualiza el formato "Requisitos para contratación por prestación de servicios" (FOR-GTH-20); requisitos que son validados ante el ingreso personal frente a cualquier tipo de vinculación que se presente.
El Auxiliar Administrativo, verifica la veracidad de  los antecedentes disciplinarios, judiciales,  fiscales   del personal que se encuentra en proceso de vinculación,  anualmente todos los funcionarios que prestan servicios al hospital deben actualizar el  formulario único de conocimiento personas naturales y jurídicas Sarlaft -Certificado de Unidad de Información y Análisis Financiero - UIAF. </t>
  </si>
  <si>
    <t>Se verifica que se actualizó el formato de requisitos de ingresos para el personal de planta y contratistas incluyendo la obligatoriedad del diligenciamiento del formulario Sarlaft. Se revisó una muestra de las histórias laborales de los ingresos presentados durante el primer semestre del 2022.</t>
  </si>
  <si>
    <r>
      <rPr>
        <sz val="12"/>
        <color theme="1"/>
        <rFont val="Arial Narrow"/>
        <family val="2"/>
      </rPr>
      <t xml:space="preserve">* La oficina Asesora de Planeación, documenta, actualiza, implementa y socializa  el Código de Conducta y Buen Gobierno a las partes interesadas
*El Líder de Programa de Gestión de Talento Humano documenta, actualiza, implementa y socializa Código de Integridad, Gestión de manifestaciónes frente a fallas e incumplimiento al Código de Integridad documentado en el Manual de SIAU (MAN-SIAU-01), socialización que se realiza a las partes interesadas.
* El Profesional Universitario (SIAU) recepciona las manifestaciones frente a fallas e incumplimiento del código de integridad, para gestionar la resolutividad remitiendo la manifestación a la instancia competente.
</t>
    </r>
    <r>
      <rPr>
        <sz val="12"/>
        <color rgb="FFFF0000"/>
        <rFont val="Arial Narrow"/>
        <family val="2"/>
      </rPr>
      <t xml:space="preserve">
* EL Líder de Programa de Gestion de Talento Humano, documenta, implementa y actualiza el Reglamento Interno de Trabajo.</t>
    </r>
  </si>
  <si>
    <t>Se verifica que a la fecha se tiene documentado el Código de Conducta y Buen Gobierno, se encuentra en proceso de socialización y se realiza evaluación para establecer la adeherencia al mismo. Se evidencia que la entidad cuenta con el Manual del SIAU en donde se documenta la gestión de manifestaciones frente a fallas en cumplimiento del Código de Integridad</t>
  </si>
  <si>
    <t>En desarrollo</t>
  </si>
  <si>
    <t>Gestion y análisis de accidentes de trabajo</t>
  </si>
  <si>
    <t xml:space="preserve">
Falta de autoreporte de condiciones inseguras 
Materialización de un incidente, accidente o una enfermedad laboral  </t>
  </si>
  <si>
    <t xml:space="preserve">Falta de gestión de los riesgos identificados   y falta de investigación de los incidentes y accidentes de trabajo y enfermedades laborales </t>
  </si>
  <si>
    <t xml:space="preserve">Talento Humano </t>
  </si>
  <si>
    <t>La Enfermera Coordinadora de Seguridad y Salud en el Trabajo  y/o el Profeiosnal Unviersitario de SG-SST realizan  una inspección en cada una de las áreas del Hospital, donde se explica a cada uno de los funcionarios ubicados en dichas áreas, los tipos de peligros que se encuentran expuestos  y el objetivo de realizar dicha ronda, de la cual se deja como evidencia el FOR-SIG-17 Registro de Asistencia, que reposa en los archivos del SG-SST.  Dicha actividad se realiza con la finalidad de actualizar anualmente  el FOR-GTH-12 Matríz IPEVR, de acuerdo a la metodología establecida en el PRO-GTH-12 Identificación de peligros y valoración de riesgos , lo que facilita acutalizar constatemente los peligros a los que se encuentra expuesto el funcionario y establecer los controles pertinentes.</t>
  </si>
  <si>
    <t>Se evidencia que SGSST tiene documentado el procedimiento PRO-GTH-12 Identificación de peligros y valoraciòn de riesgos;  y se evidencia la actualización de la Matríz IPEVR y se evidencia notificación de las inspecciones  en cada una de las áreas del Hospital, donde se explica a cada uno de los funcionarios ubicados en dichas áreas, los tipos de peligros que se encuentran expuestos  y el objetivo de realizar dicha ronda.</t>
  </si>
  <si>
    <t>GESTIÓN FINANCIERA</t>
  </si>
  <si>
    <t>Elaboración del presupuesto anual de ingresos y gastos de la institución</t>
  </si>
  <si>
    <t>Elaborar el presupuesto de la vigencia no acorde a las necesidades reales de la institución</t>
  </si>
  <si>
    <t>Formular de manera inadecuada e inoportuna el Plan Anual de Adquisiciones y no articularlo al PDI, POA y POAI.</t>
  </si>
  <si>
    <t>Cumplimiento</t>
  </si>
  <si>
    <t>Falta de procedimientos</t>
  </si>
  <si>
    <t>El lider del area financiera solicitará al jefe de la oficina de planeación que convoque a los líderes y responsables de procesos entre los meses de julio y agosto para la planificación de la elaboración del presupuesto anual de la siguiente vigencia determinando responsabilidades y tiempos para la entrega de la información para la elaboración del PAA, lo cual quedará registrada en acta y registro de asistencia.</t>
  </si>
  <si>
    <t>Se evidencia  por control interno que el líder del área financiera envió oficio al jefe de la oficina de planeación solicitando  convocar a los líderes para la elaboración del Plan Anual de Adquisiciones PAA, con el objeto de que presupuesto de la vigencia 2023 quede ajustado a las necesidades de la institución y alineado con PDI, POA y POAI.</t>
  </si>
  <si>
    <t>El líder del área financiera solicita al jefe de la oficina de planeación  la consolidación y elaboración del PAA articulado con el PDI, POA y POAI y  aprobado por acto administrativo.</t>
  </si>
  <si>
    <t>Control interno verificará que para el segundo semestre de la vigencia 2022, se haya aprobado por acto administrativo el Plan Anual de adquisiciones articulado con el PDI, POA y el POAI.</t>
  </si>
  <si>
    <t>Expedición de CDP</t>
  </si>
  <si>
    <t>Expedir CDP sin los requisitos establecidos en el procedimiento y en la normatividad que aplica</t>
  </si>
  <si>
    <t xml:space="preserve">
Falta de verificación de los requisitos para expedición por parte del funcionario de presupuesto y falta de seguimiento al PAA</t>
  </si>
  <si>
    <t>Financiero</t>
  </si>
  <si>
    <t>Liquidez</t>
  </si>
  <si>
    <t>El riesgo afecta la imagen de  la entidad con efecto publicitario sostenido a nivel de sector administrativo, nivel departamental o municipal</t>
  </si>
  <si>
    <t xml:space="preserve">El Técnico administrativo de presupuesto verificará que el formato de necesidad adjunto a la solicitud de CDP  tenga el código del PDI y  que esté debidamente diligenciado y firmado por el líder del área solicitante y el representante legal del hospital.  </t>
  </si>
  <si>
    <t xml:space="preserve">El asesor de control interno verifica que  los CDPs expedidos cuentan con la solicitud y  necesidad debidamente diligenciadas y firmadas por los responsables.   Esta verificaciòn se realizó en la carpeta compartida de contratos. </t>
  </si>
  <si>
    <t>Gestión de Costos</t>
  </si>
  <si>
    <t xml:space="preserve">Falta de confiabilidad del informe de costos para la toma de decisiones </t>
  </si>
  <si>
    <t>Falta de oportunidad, veracidad  en la información requerida para asignar y distribuir el costo</t>
  </si>
  <si>
    <t>El riesgo afecta la imagen a nivel interno y/o directivo</t>
  </si>
  <si>
    <t xml:space="preserve">El técnico administrativo de costos genera el libro auxiliar de costos y gastos  desde el aplicativo Hosvital financiero de manera mensual para su clasificación y depuración. </t>
  </si>
  <si>
    <t>Control interno verificó que en la carpeta denominada costos 2022 se encuentran los auxiliares de costos y gastos en la carpeta de cada mes.</t>
  </si>
  <si>
    <t xml:space="preserve">El técnico administrativo de costos genera  desde el sistema operativo KACTUS un informe del acumulado de los conceptos de nómina para calcular el costo de mano de obra del personal de planta </t>
  </si>
  <si>
    <t xml:space="preserve">Control interno verificó que en la carpeta denominada costos 2022 se encuentra el informe acumulado de nómina de manera mensual. </t>
  </si>
  <si>
    <t>El técnico administrativo de costos, previa solicitud, recibe de las áreas operativas y administrativas los reportes para la asignación y distribución de los costos.</t>
  </si>
  <si>
    <t>Control interno verifica que el tècnico administrativo de costos realizó las solicitudes de la información requerida para la asignación y distribución de los costos.</t>
  </si>
  <si>
    <t>Cierre Fiscal</t>
  </si>
  <si>
    <t>Presentación de informes de forma   extemporánea  a los entes de control   con falencias en los criterios de Oportunidad, Suficiencia y Calidad.</t>
  </si>
  <si>
    <t>Falta de seguimiento a la ejecución de ingresos y gastos para evaluar indicador de equilibrio presupuestal.
Falta de conciliación mensual entre tesorería y presupuesto.</t>
  </si>
  <si>
    <t xml:space="preserve">Posibilidad de impacto económico y reputacional por  presentación de informes de forma   extemporánea  a los entes de control   con falencias en los criterios de Oportunidad, Suficiencia y Calidad, debido a falta de seguimiento a la ejecución de ingresos y gastos para evaluar indicador de equilibrio presupuestal y  conciliación mensual entre tesorería y presupuesto.
</t>
  </si>
  <si>
    <t xml:space="preserve">Financiero </t>
  </si>
  <si>
    <t>El Líder del proceso de gestión financiera y el Técnico de presupuesto realizan seguimiento mensual a la ejecución presupuestal de ingresos y gastos, determinando si existe o no equilibrio presupuestal, a través del indicador el cual debe contener el análisis de resultado y el mismo debe ser socializado al equipo gerencial para la toma de decisiones, el indicador debe quedar consignado de manera mensual en la matríz de indicadores.</t>
  </si>
  <si>
    <t>Se evidencia la construción del indicador y su seguimiento de manera mensual con su respectivo análisis en la matríz de indicadores institucional.</t>
  </si>
  <si>
    <t>De acuerdo al resultado final de la ejecucion presupuestal, el Líder del proceso financiero determina el superávit o deficit  fiscal al cierre de cada vigencia a través de acto administrativo firmado por el (la) Representante Legal y el mismo se incorpora al presupuesto de la siguiente vigencia por medio de acuerdo de junta directiva.</t>
  </si>
  <si>
    <t>Se evidencia la Resolución de cierre presupuestal</t>
  </si>
  <si>
    <t>El Profesional de Contabilidad, el Tecnico de Presupuesto y el tesorero realizan conciliación mensual entre su procesos, determinan posibles diferencias y realizan los ajustes pertinentes, este ejercicio queda consignado en el formato de conciliacion el cual es archivado y custodiado por el tecnico de presupuesto.</t>
  </si>
  <si>
    <t>Se evidencia formato de conciliación mensual entre las áreas de Tesorería, Presupuesto y Contabilidad.</t>
  </si>
  <si>
    <t>Rendición de la Cuenta</t>
  </si>
  <si>
    <t>Hallazgos por parte de los entes de control con posibles sanciones fiscales y disciplinarias.</t>
  </si>
  <si>
    <t>Falta de control frente al cierre oportuno de los periodos contables y presupuestales objeto de rendición.</t>
  </si>
  <si>
    <t>El riesgo afecta la imagen de la organización  a nivel de sector administrativo, nivel distrital o departamental. Afectación frente a los usuarios y los servicios. Perdida de información</t>
  </si>
  <si>
    <t>El Líder Financiero genera oficio a todos los lideres de procesos con visto bueno de la Subgerente Administrativa y Financiera, donde establecen fechas de entrega de la información que tiene afectación contable y presupuestal.</t>
  </si>
  <si>
    <t>Se evidencian los oficios enviados a los líderes de proceso para  la entrega de la información que tiene afectación contable y presupuestal.</t>
  </si>
  <si>
    <t>El Se verifica que la información proporcionada por las diferentes áreas del hospital, cumpla con los requisitos de completitud, calidad y oportunidad para la afectación contable o presupuestal.</t>
  </si>
  <si>
    <t>Se verifican los libros de entrega y recibo de la información por cada una de las áreas</t>
  </si>
  <si>
    <t>Aseguramiento de la Información</t>
  </si>
  <si>
    <t>Pérdida información contable, financiera y presupuestal</t>
  </si>
  <si>
    <t>Falta de herramientas  de respaldo de información frente a posibles perdidas de la misma lo que afecta el normal funcionamiento del proceso y posibles sanciones.</t>
  </si>
  <si>
    <t xml:space="preserve">Tecnológico </t>
  </si>
  <si>
    <t xml:space="preserve"> Tecnología -Seguridad digital </t>
  </si>
  <si>
    <t>Errores en programas</t>
  </si>
  <si>
    <t>Se realizan Backus a la información sensible (Bases de datos y Equipos) por parte del Técnico de Sistemas, los cuales se conservan en servidores, los cuales cuentan con un acceso restringido</t>
  </si>
  <si>
    <t>Se verifica que el área de sistemas realizó los Backus de forma diaria a la información sensible del área financiera.</t>
  </si>
  <si>
    <t>Facturación de servicios de salud</t>
  </si>
  <si>
    <t>Subfacturación de los servicios de salud a las ERP y particulares</t>
  </si>
  <si>
    <t>Registro errado o incompleto de los procedimientos, medicamentos e insumos efectivamente suministrado a los pacientes durante su atención</t>
  </si>
  <si>
    <t>Tecnología</t>
  </si>
  <si>
    <t>Errores de grabación, autorización</t>
  </si>
  <si>
    <t xml:space="preserve">El Técnico de Farmacia debe verificar y confirmar que los medicamentos registrados en el módulo de farmacia del aplicativo HOSVITAL,  coincidan con lo facturado por cada paciente,  lo cual se puede constatar a través de la  factura y el reporte de Control de facturaciòn por paciente que también se generan por medio del aplicativo.
</t>
  </si>
  <si>
    <t>Se verifica en muestra tomada de facturación y en el aplicativo Hosvital que lo facturado por concepto de medicamentos e insumos fue debidamente suministrado a los pacientes.</t>
  </si>
  <si>
    <t>El Auxiliar administrativo de Facturación revisa y confirma que los servicios efectivamente prestados a los usuarios estén debidamente registrados en el módulo de facturación del aplicativo HOSVITAL, para asegurar la correcta facturación de los servicios, información que queda consignada en el detalle de las facturas junto con los debidos soportes que reposan en una carpeta compartida (RIPS), a la cual tienen acceso  el personal de facturación y cartera.</t>
  </si>
  <si>
    <t>Se verifica por control interno en muestra tomada que los servicios fueron debidamente registrados de acuerdo a la validación realizada comparando los soportes almacenados en la carpeta compartida de RIPS vrs los reportes del sistema Hosvital.</t>
  </si>
  <si>
    <t>El Técnico de Preauditoría  de cuentas, verifica y confirma de manera aleatoria que en las facturas generadas estén cobrados y soportados  todos los servicios reportados en la HC de cada paciente, antes de ser radicadas ante las ERP, labor que se evidencia en el informe de preauditoría, el cual hace parte integral de la factura y sus soportes, los cuales se pueden evidenciar en la carpeta compartida  ( RIPS).</t>
  </si>
  <si>
    <t>Aleatorio</t>
  </si>
  <si>
    <t>Se verifica por control interno que sì se realizan  las preauditorías por parte del Técnico encargado, antes de enviar la factura para cobro.</t>
  </si>
  <si>
    <t>Por glosas y devoluciones notificadas  por la ERP sobre la facturación.</t>
  </si>
  <si>
    <t>Falta de soportes y requisitos normativos en la facturas radicadas.</t>
  </si>
  <si>
    <t xml:space="preserve">El Auxiliar administrativo de Facturación revisa y confirma que las facturas generadas por la prestación de los servicios que se radican ante las diferentes ERP cumplan con los requisitos y soportes necesarios segùn la normatividad vigente y  de acuerdo a lo establecido en el  PRO-GF- Procedimiento de Radicación,  asegurando que la  factura se encuentre debidamente soportada, previo a la digitalización de dicho documento, el cual reposa en la carpeta compartida (RIPS).
</t>
  </si>
  <si>
    <t>Se verifica por control interno que en muestra tomada,  la  facturación radicada ante las distintas ERP se envìan debidamente soportadas de acuerdo a la normatividad vigente.</t>
  </si>
  <si>
    <t>Gestión de Glosas y devoluciones de facturas</t>
  </si>
  <si>
    <t>Por glosas y devoluciones ratificadas y prescriptas notificadas por la ERP</t>
  </si>
  <si>
    <t>Debido a la respuesta extemporánea a las objeciones recibidas sobre la facturación radicada.</t>
  </si>
  <si>
    <t>Posibilidad de afectación económica y reputacional por las glosas y devoluciones tácitas y prescriptas notificadas por la ERP, debido a la respuesta extemporánea   a las objeciones recibidas sobre la facturación radicada.</t>
  </si>
  <si>
    <t xml:space="preserve">El Auxiliar Administrativo de auditoría recepciona y registra en el aplicativo HOSVITAL, las glosas notificadas por las diferentes ERP en el módulo de adminsitración de cuentas y adicionalmente notifica a través  del aplicativo de gestión documental SIGDOG, las tareas a realizar por los responsables de las respuestas a las glosas y devoluciones notificadas por las diferentes ERP. A su vez el Auditor Médico revisa y responde las glosas de pertinencia médica a través de oficio o correo electrónico y   el Coordinador Financiero revisa y responde a través de oficio o correo electrónico las glosas administrativas y devoluciones dentro del tiempo establecido por la normatividad vigente. Labor que se puede evidenciar en los correos de respuesta y oficios enviados a las diferentes ERP. 
</t>
  </si>
  <si>
    <t>Gestión Cartera</t>
  </si>
  <si>
    <t>Baja de cartera no recuperable</t>
  </si>
  <si>
    <t>Debido a la falta de gestión continua y oportuna de la cartera (Cobro persuasivo, coactivo, conciliación y depuración) de las cuentas x cobrar que deben las ERP al Hospital.</t>
  </si>
  <si>
    <t xml:space="preserve">Tramites externos </t>
  </si>
  <si>
    <t>El Coordinador Financiero supervisa las actividades realizadas por el  técnico y el profesional de Cartera, quienes   realizan la gestión de cobro de cartera  mensual que adeudan las diferentes ERP al Hospital, llevando a cabo labores complementarias (Cobro persuasivo, coactivo, conciliación y depuración), de acuerdo a la edad de cartera integral,  que permiten la conciliación y depuración de las cuentas por cobrar, lo cual se puede evidenciar en los correos de envío de los oficios de cobro y actas de depuracion de cartera.</t>
  </si>
  <si>
    <t xml:space="preserve">GESTIÓN DE LA INFORMACIÓN </t>
  </si>
  <si>
    <t xml:space="preserve">Uso de  los software institucionales </t>
  </si>
  <si>
    <t>Acceso no autorizado a la información. Hackeo al sistema de informacion</t>
  </si>
  <si>
    <t xml:space="preserve">No se realiza el backup de la información priorizada y no se aplican las recomendaciones de seguridad </t>
  </si>
  <si>
    <t>Falla de calidad o salida no conforme, sin afectación al paciente</t>
  </si>
  <si>
    <t>El Técnico Administrativo del área de Sistemas realiza los backups  a las bases de datos de los sistemas de información institucionales, en la frecuencia establecida en el Procedimiento, asegurando  de manera mensual la custodia  del backup en la caja fuerte de la institución  y dejando registro de la entrega con un oficio.</t>
  </si>
  <si>
    <t>Control interno verifico que en la NAS( dispositivo de almacenamiento) se encuentra una carpeta con los Backup de las bases de datos de Hosvital, Kactus e Interlab, asi mismo se revisó la carpeta en físico donde se encuentra el historial de los oficios relacionando las entregas mensuales de los Backup para su almacenamiento en la caja fuerte.</t>
  </si>
  <si>
    <t>El Técnico Administrativo del área de Sistemas realiza los backups  a las bases de datos de los sistemas de información institucionales,  en la frecuencia establecida en el Procedimiento, garantizando que se almacene la información de los últimos tres (3) días en la nube</t>
  </si>
  <si>
    <t>Se verificó por control interno que al revisar  el Drive licenciado  se evidenciaron los Backups de las bases de datos de los ùltimos tres días al momento del seguimiento.</t>
  </si>
  <si>
    <t xml:space="preserve">El proceso de Gestión de la Información  cuenta con un equipo de seguridad perimetral, que regula el acceso de la información que migra e ingresa a la institución y restringe el acceso a la información no autorizada según las políticas definidas.
</t>
  </si>
  <si>
    <t>Control interno ingresó al Data Center donde evidenció los dos equipos de seguridad perimetral y el técnico de sistemas enseño las políticas de seguridad parametrizadas en dichos equipos y su licenciamiento.</t>
  </si>
  <si>
    <t>Uso de los servidores</t>
  </si>
  <si>
    <t xml:space="preserve">Fallas en los servidores del datacenter y disponibilidad de la información </t>
  </si>
  <si>
    <t xml:space="preserve">desconocimiento y/o inadecuada manipulación del uso de los recursos tecnológicos
</t>
  </si>
  <si>
    <r>
      <t xml:space="preserve">Posibilidad de impacto </t>
    </r>
    <r>
      <rPr>
        <b/>
        <sz val="12"/>
        <color theme="1"/>
        <rFont val="Arial Narrow"/>
        <family val="2"/>
      </rPr>
      <t xml:space="preserve">económico, </t>
    </r>
    <r>
      <rPr>
        <sz val="12"/>
        <color theme="1"/>
        <rFont val="Arial Narrow"/>
        <family val="2"/>
      </rPr>
      <t>reputacional y operaciona</t>
    </r>
    <r>
      <rPr>
        <b/>
        <sz val="12"/>
        <color theme="1"/>
        <rFont val="Arial Narrow"/>
        <family val="2"/>
      </rPr>
      <t xml:space="preserve">l </t>
    </r>
    <r>
      <rPr>
        <sz val="12"/>
        <color theme="1"/>
        <rFont val="Arial Narrow"/>
        <family val="2"/>
      </rPr>
      <t>por Fallas en los servidores del datacenter y disponibilidad de la información debido al desconocimiento y/o inadecuada manipulación del uso de los recursos tecnológicos.</t>
    </r>
  </si>
  <si>
    <t xml:space="preserve">Afectación moderada por daño a software y/o hardware, generando reprocesos </t>
  </si>
  <si>
    <t>El profesional universitario es el responsable de diseñar y supervisar el plan de mantenimiento preventivo  a la infraestructura informática, realizando el seguimiento de forma semestral  y dejando constancia en el  Formato de mantenimiento de equipo FOR-GIN-45</t>
  </si>
  <si>
    <t>Control interno revisó el cronograma donde se evidencia la programación de los dos mantenimientos para la vigencia 2022, en donde ya se realizó uno de ellos y se evidenció el soporte emitido por el proveedor de la ejecución del mantenimiento. Para el mes de septiembre de acuerdo al cronograma esta programado el segundo mantenimiento.</t>
  </si>
  <si>
    <t>El profesional universitario es el responsable de diseñar  y ejecutar los simulacros para garantizar el funcionamiento del Plan de contingencia establecido PRO-GIN-02,  los simulacros son realizados de forma semestral generando un informe el cual es socializado al equipo de gerencia de la información para su control y seguimiento.</t>
  </si>
  <si>
    <t>Se verifica por control interno el cronograma de los dos simulacros programados para la vigencia 2022 que fueron aprobados y socializados al equipo de gerencia de la información  a través de acta. También se verificó el informe de la ejecución del primer simulacro y su socialización.</t>
  </si>
  <si>
    <t>El profesional universitario es el responsable de la renovación oportuna de la licencias de Plataforma antivirus y seguridad perimetral monitoreando la fecha de caducidad de las licencias a través del software, cuando identifica que se acerca el vencimiento de las licencias genera la necesidad a través del Formato único de necesidades FOR-DES-08 para dar inicio a su proceso contractual.</t>
  </si>
  <si>
    <t>Se verificaron las licencias de los equipos de seguiridad que se encuentan activas y su vencimiento es en el 2024.-</t>
  </si>
  <si>
    <t>Al datacenter  solo pueden ingresar el equipo del área de sistemas, ya que se cuenta con un control de acceso(lector de huella y tarjeta sensora) que restringe el ingreso de personal no autorizado, para proteger la información de la institución.</t>
  </si>
  <si>
    <t>Se verificó que el ingreso al Data Center tiene como medida de seguridad de ingreso el detector de huella, donde solo se permite el ingreso al personal autorizado.</t>
  </si>
  <si>
    <t>Uso de la información</t>
  </si>
  <si>
    <t xml:space="preserve">vulnerabilidad de acceso a la información física o electrónica, o por errores en la creación de usuarios y en la asignación de privilegios
</t>
  </si>
  <si>
    <t>Acceso no autorizado a la información institucional hurto y/o Hackeo al sistema de información</t>
  </si>
  <si>
    <t xml:space="preserve"> acuerdo de confidencialidad de la información firmado por los  funcionarios   al momento de su ingreso a la institución y clausula contractual para proveedores donde se comprometen a darle el buen uso de la información, dejando el registro en la hoja de vida de los funcionarios y en el expediente contractual.</t>
  </si>
  <si>
    <t>Se verificò que la entidad cuenta con el acuerdo de confidencialidad al ingreso de los funcionarios y estos reposan en la hoja de vida de los funcionarios. Y se verificò que existe la clàusula contractual de confidencialidad para los proveedores.</t>
  </si>
  <si>
    <t>La líder del procesos de intervención social y comunitaria es la responsable de asegurar que desde el proceso de inducción y reinducción este incluido socializar a los colaboradores la política y manual de seguridad de la información y uso de los recursos informáticos y evaluar su entendimiento al final de la capacitación.</t>
  </si>
  <si>
    <t>Se verificó que se realizó la socialización y se realizó la  evaluación de la polìtica de seguridad de la informaciòn en evento programado por el àrea de Talento humano a toda la comunidad hospitalaria.</t>
  </si>
  <si>
    <t>El profesional universitario es el responsable del cumplimiento del procedimiento solicitud de usuarios y permisos en los software institucionales PRO-GIN-09 cada vez que llegue la solicitud del formato activar o inactivar usuarios FOR-GIN-42.</t>
  </si>
  <si>
    <t>Se verificó que se gestiona el formato de activar o inactivar usuarios FOR-GIN-42, para crear usuarios en el sistema de informaciòn Hosvital. Se revisaron formatos del primer semestre de la vigencia 2022 en donde la autorizaciones estàn acordes a las fechas de solicitudes.</t>
  </si>
  <si>
    <t>El técnico administrativo y/o auxiliar administrativo de gestión documental son los responsables de diligenciar el formato relación de préstamo de documento para el archivo central FOR-GIN-11 y la auxiliar administrativa es la responsable de diligenciar el formato solicitud y entrega de historia clínica FOR-GIN-09 para el préstamo de historias clínicas, estos formatos se les hace seguimiento y se verifica el retorno de los documentos.</t>
  </si>
  <si>
    <t>Control interno evidenció que el técnico de archivo diligencia el formato  de prèstamo de documentos FOR-GIN-11. Igualmente se evidenció que la auxiliar administrativa de estadistica diligencia el formato  de solicitud y entrega de história clínica FOR-GIN-09.</t>
  </si>
  <si>
    <t xml:space="preserve">Profesional especializado del área de estadística es el responsable de dar cumplimiento al procedimiento estadística y control de la información PRO-GIN-08 cada vez que llegue el formato de solicitud de información FOR-GIN-39 y realiza la trazabilidad a través del formato Seguimiento a solicitudes FOR-GIN-40  </t>
  </si>
  <si>
    <t>Impacto</t>
  </si>
  <si>
    <t xml:space="preserve">Se verifica que el profesional especializado del área de estadística da cumplimiento al procedimiento de estadística y control de la información PRO-GIN-08 y se verrifica que gestiona el formato de solicitud de información FOR-GIN-39  y realiza la trazabilidad a través del formato seguimiento a solicitudes FOR-GIN-40  </t>
  </si>
  <si>
    <t>GESTIÓN DEL AMBIENTE FISÍCO</t>
  </si>
  <si>
    <t xml:space="preserve">Utilización de los equipos e instalaciones del hospital </t>
  </si>
  <si>
    <t>Inadecuada o inoportuna intervención en mantenimientos de equipos e infraestructura hospitalaria</t>
  </si>
  <si>
    <t>Deficiencias en la asignación de recursos humanos, técnicos y financieros para la realización de los mantenimientos requeridos para mantener la infraestructura hospitalaria en optimas condiciones</t>
  </si>
  <si>
    <t>El Jefe de Servicio Administrativos se encarga de  gestionar de acuerdo al Plan anual de Mantenimiento preventivo con ejecución controlada mediante indicadores mensuales, de acuerdo a un proceso de  contratación anual para el suministro de insumos y repuestos requeridos para ejecutar las actividades de mantenimiento y un plan anual de adquisiciones para la contratación de servicios de mantenimiento de labores especialidad.
Se aplica un control diario de detección de necesidades de mantenimiento  asignadas para cada área.</t>
  </si>
  <si>
    <t xml:space="preserve">Se evidencia el plan anual  de mantenimiento entregado a la secretarìa de salud departamental en el mes de febrero de 2022.  Igualmente se evidenció el plan anual de adquisiciones que se encuentra publicado en la página web y en la plataforma documental de la entidad.  También se verifica que se realiza un control diario de  detección de necesidades de mantenimiento en herramienta de trabajo en excel. </t>
  </si>
  <si>
    <t xml:space="preserve">Adquisición de tecnología  incorrecta 
</t>
  </si>
  <si>
    <t xml:space="preserve"> Fallas en la planeación  e identificación de necesidades y características de la tecnología</t>
  </si>
  <si>
    <t>Prestación de servicio</t>
  </si>
  <si>
    <t xml:space="preserve">Tecnología- Seguridad digital </t>
  </si>
  <si>
    <t>Afectación temporal de los servicios ofertados</t>
  </si>
  <si>
    <t>Los líderes asistenciales y el subgerente científico elaboran la necesidad de adquisición de  tecnología Biomédica acorde a la morbilidad y portafolio de servicios basados en la matríz  de obsolescencia, las recomendaciones de comité de tecnovigilancia que constan en las actas  y el manual de gestión de tecnología MAN-GAF-01 dejando constancia en el proceso de contratación.</t>
  </si>
  <si>
    <t>Se verifica que se cuenta con una matríz de obsolescencia y se verificó que se cuenta con el manual de gestión de tecnología MAN-GAF-01, Igualmente se verificó que en el acta Nro. 2 de febrero de 2022  el comité de tecnovigilancia en el orden del día  validò la matríz de obsolescencia y la propuesta del plan de trabajo y el grado de implementación  del programa de tecnovigilancia.</t>
  </si>
  <si>
    <t>Uso inadecuado de la tecnología al atender un paciente</t>
  </si>
  <si>
    <t>fallas en proceso de capacitación y entrenamiento en el uso seguro de la tecnología</t>
  </si>
  <si>
    <t>Materialización de un incidente</t>
  </si>
  <si>
    <r>
      <rPr>
        <sz val="12"/>
        <color theme="3"/>
        <rFont val="Arial Narrow"/>
        <family val="2"/>
      </rPr>
      <t xml:space="preserve">El programa de tecnovigilancia es </t>
    </r>
    <r>
      <rPr>
        <sz val="12"/>
        <color theme="1"/>
        <rFont val="Arial Narrow"/>
        <family val="2"/>
      </rPr>
      <t xml:space="preserve">la encargada de documentar el cronograma de capacitación y entrenamiento al personal asistencial en uso seguro de la tecnología Biomédica y socializarlo en el comité de tecnovigilancia en el primer semestre del año, además se realiza evaluación del conocimiento a los asistentes de las capacitaciones,  se llevan indicadores de  cobertura y adherencia  de forma trimestral,  se socializan  resultados y avance en el comité y boletín de tecnovigilancia, queda soporte de las capacitaciones en talento humano. </t>
    </r>
  </si>
  <si>
    <t>Se verifica que se cuenta con un cronograma del plan de trabajo del comité de tecnovigilancia donde està incluida la capacitación en el uso de equipos biomèdicos,  y fue dirigido  a todo el personal asistencial en el mes de abril de 2022( ver lista de asistencia y  cobertura de la capacitación), teniendo en cuenta el pos test como medida de evaluaciòn de conocimiento adquirido y se revisaron los indicadores de cumplimiento de los mismos.</t>
  </si>
  <si>
    <t>El programa de tecnovigilancia es la responsable de realizar semanalmente ronda de inspección en los servicios con el fin de identificar fallas en el uso de los equipos dejando constancia en el informe de novedades inspección diaria de equipos críticos FOR-GAF-28</t>
  </si>
  <si>
    <t>Se verifica el diligenciamiento del  FOR-GAF-28 quedando registradas la novedades encontradas en la ronda de inspección.</t>
  </si>
  <si>
    <t xml:space="preserve">Falla en la tecnología </t>
  </si>
  <si>
    <t xml:space="preserve"> Ausencia de insumos o accesorios de los equipos</t>
  </si>
  <si>
    <r>
      <rPr>
        <sz val="12"/>
        <color theme="3"/>
        <rFont val="Arial Narrow"/>
        <family val="2"/>
      </rPr>
      <t xml:space="preserve">La oficina asesora Jurídica establece el Manual de contratación, donde se  estipula que los contratos  de un proveedor o contratistas especializado en el suministro de insumos y repuestos  de equipos biomédicos, quien se  encarga </t>
    </r>
    <r>
      <rPr>
        <sz val="12"/>
        <color theme="1"/>
        <rFont val="Arial Narrow"/>
        <family val="2"/>
      </rPr>
      <t>de suministrar oportunamente los repuestos requeridos para el mantenimiento preventivo y dar cumplimiento al Plan de Mantenimiento.  De igual forma el personal de Servicios Administrativos que lidera el mantenimiento de equipos mantiene la revisión periódica de las hojas de vida de los equipos biomédicos.</t>
    </r>
  </si>
  <si>
    <t>Se verifica que  se realizó en el primer semestre de 2022, contrato para el suministro de insumos y repuestos para los equipos biomédicos</t>
  </si>
  <si>
    <t xml:space="preserve">Desde el programa de tecnovigilancia se realiza el dispositivo médico trazador 3 veces al año a través del formato lista de chequeo de dispositivo medico trazador. </t>
  </si>
  <si>
    <t>Se verifica que se realizó en el primer semestre dos (2)  dispositivos médico trazador, evidenciando cumplimiento satisfactorio sin generar plan de mejora.</t>
  </si>
  <si>
    <t xml:space="preserve">Realización de la Segregación de Residuos generados por la comunidad hospitalaria </t>
  </si>
  <si>
    <t>Inadecuada  Segregación de residuos..Pérdida de  cantidades significativas de  residuos aprovechables</t>
  </si>
  <si>
    <t>Falta de capacitación clasificación de residuos solidos a la comunidad hospitalaria</t>
  </si>
  <si>
    <t xml:space="preserve">Ambiental </t>
  </si>
  <si>
    <t>Posibilidad de impacto ambiental  por inadecuada segregación de residuos y perdida de  cantidades significativas de material aprovechables debido a la  falta de capacitación clasificación de residuos solidos a la comunidad hospitalaria</t>
  </si>
  <si>
    <t>El Profesional Universitario  de Servicios Administrativos proyecta de manera anual, la necesidad  en el FOR-DES-08 de la cantidad de contenedores que se requieren para dar cumplimiento a las segregación de residuos de acuerdo al código de colores vigente, basado en el   diagnóstico actualizado. Igualmente el profesional dará cumplimiento al plan de capacitacion de la vigencia 2022, en el manejo y segregación de residuos y al plan anual de auditorías.</t>
  </si>
  <si>
    <t>Control interno verificó que se cuenta con un diagnóstico actualizado para vigencia 2022 y  una necesidad  proyectada en el FOR-DES-08 para dar alcance del control en la vigencia 2022. Tembién se verificò que en el FOR-SIG-21  se evidencia la asistencia a la capacitación de manejo de residuos sólidos. Se revisó que a la fecha se realizó auditoría en el FOR-GAF-30.</t>
  </si>
  <si>
    <t>El profesional Universitario de Servicios administrativos  en conjunto con el proveedor de limpieza y desinfección realizan  la verificación del inventario de bolsas plásticas que se utilizan en cada una de  las áreas especificas del Hospital, dejando registro  en  FOR-GAF-14 Consolidación de residuos.</t>
  </si>
  <si>
    <t>Se verifica por control interno que se registro en el formato FOR-GAF-14 el control de bolsas utilizadas en cada una de las áreas para la segregación de residuos. Igualmente se verificó que este control se realiza de forma diaria y se cuenta con las evidencias en la vigencia 2022.</t>
  </si>
  <si>
    <t>Salida de funcionarios contratistas y visitantes</t>
  </si>
  <si>
    <t>Sustracción de bienes catalogados como activos</t>
  </si>
  <si>
    <t>Falta de control en las puertas de acceso</t>
  </si>
  <si>
    <t xml:space="preserve">De acuerdo al procedimiento  para permitir la salida de un activo, la profesional de activos fijos diligencia el formato de "reporte de salida de activos fijos" el cual debe ser entregado por la persona que va a retirar el activo al guarda de seguridad , El comandante de puesto de la empresa de seguridad recoge los formatos recibidos por el guarda ,   actualiza el informe de activos retirados de la institución permanentemente y  mensualmente entrega un informe a la PSA relacionando los activos que han ingresado y los que aun se encuentran fuera de la institución.
</t>
  </si>
  <si>
    <t xml:space="preserve">Se verifica por control interno que el formato de actualización de salida de activos esta siendo diligenciado en el primer trimestre de 2022.  Iguamente se verificó que el área de seguridad entrega el informe mensual a la profesional de activos fijos sobre los movimientos de ingreso y salidad de activos de la institución </t>
  </si>
  <si>
    <t>De acuerdo al procedimiento vigente y al documento "consignas de operación de seguridad" el guarda de seguridad en cada puerta realiza la inspección visual y física de cada persona que sale de la institución, en caso de detectar activos en su poder no informados, autorizados  y verificados previamente, retiene el activo,  y registra en el" libro Bitara diaria "  e informa al Líder de Servicios Administrativos para resolución del evento sucedido.</t>
  </si>
  <si>
    <t>Se verifica el documento consignas en el libro diario  de operación de seguridad, donde se evidencia lo registrado por la vigilancia, respecto del registro de ingreso y salida de activos. A la fecha no se ha detectado intentos de sustracción de elementos activos no autorizados.</t>
  </si>
  <si>
    <t>Recepción, control y entrega de insumos almacenados</t>
  </si>
  <si>
    <t>Deterioro de insumos almacenados</t>
  </si>
  <si>
    <t>Deficiente control en la recepción de los insumos</t>
  </si>
  <si>
    <t>Económico y Reputación</t>
  </si>
  <si>
    <t>De acuerdo con los procedimientos establecidos se realizan actividades puntuales de verificación al recibo de los insumos para asegurar su conformidad respecto de los parámetros definidos de calidad requeridos por el hospital</t>
  </si>
  <si>
    <t>Se verifica que existe un procedimiento para la inspecciòn al recibo de los insumos. A la fecha no se ha detectado recepciones no conformes.</t>
  </si>
  <si>
    <t>Tratamiento de lavado de lencería y ropa de pacientes</t>
  </si>
  <si>
    <t>Infecciones en los pacientes</t>
  </si>
  <si>
    <t>Desinfección inadecuada durante el proceso de lavado</t>
  </si>
  <si>
    <t xml:space="preserve">Salud </t>
  </si>
  <si>
    <t>De acuerdo al instructivo  establecido se verifica que las  actividades operacionales y de control para asegurar que los procesos automáticos de los equipos utilizados trabajen adecuadamente y logren los niveles de calidad exigidos por el proceso.</t>
  </si>
  <si>
    <t>Se verifica que exsite un instructivo y que los parámetros quedan registrados en el libro de control de cada máquina  para asegurar los niveles adecuados de desinfección de la  lencerìa hospitalaria.</t>
  </si>
  <si>
    <t>Traslado de pacientes desde el hospital  para atenciones externas o entregas a domicilio</t>
  </si>
  <si>
    <t>Dificultad para el traslado  de pacientes</t>
  </si>
  <si>
    <t xml:space="preserve">Deficiente servicio de mantenimiento a los automotores </t>
  </si>
  <si>
    <t>Daño de equipos</t>
  </si>
  <si>
    <t>El riesgo afecta la imagen de la entidad a nivel nacional, con efecto publicitarios sostenible a nivel país</t>
  </si>
  <si>
    <t>El lider de servicios administrativos  y el técnico de mantenimiento aplican  los procedimientos existentes del  control del estado de vehículos y sus mantenimientos. Se debe realizar los contratos anuales de mantenimiento a los automotores y los contratos para realizar las inspecciones de ley.</t>
  </si>
  <si>
    <t>Se verificó que se  cuenta con un contrato para el mantenimiento preventivo y correctivo de los vehìculos, diligenciado por el técnico de mantenimiento. Igualmente se evidenció que existe una herramienta en excel donde se controlan las fechas de cumplimiento de los requisitos de ley para permitir la movilizacion de los vehìculos. También se evidencia contrato para el mantenimiento del parque automotor.</t>
  </si>
  <si>
    <t>Entrega final de dietas a pacientes según solicitudes de los servicios asistenciales</t>
  </si>
  <si>
    <t xml:space="preserve">Incumplimiento en las actividades de entrega de la alimenticio a pacientes
Alistamiento de la dieta sin correlación con la tarjeta de dieta especial </t>
  </si>
  <si>
    <t>Falta de coordinación en el servicio asistencial para la definición de la dieta según la ultima condición de estado de nutrición y salud del paciente</t>
  </si>
  <si>
    <t xml:space="preserve">El jefe de servicio de cada área realiza el diligenciamiento  del censo solicitud de dietas, de acuerdo a las necesidades nutricionales de lospacientes a su cargo. 
</t>
  </si>
  <si>
    <t xml:space="preserve">Se verifica que existe un archivo con todas las solicitudes de dietas recibidas en el servicio de alimentos. </t>
  </si>
  <si>
    <t>El Auxiliar Administrativo de Alimentos  lleva a cabo la revisión durante  la recepción del documento por parte del servicio de alimentos, realizando la verificación cruzada para elaborar las tarjetas de dietas especiales y tarjetas de refrigerio  y de manera  aleatoria de salida  en el  servicio   de alimentos</t>
  </si>
  <si>
    <t>Se verifica que en el áea del servicio de alimentos  se cuenta con el registro de menus diarios y las entregas por servicio.</t>
  </si>
  <si>
    <t>ALTO</t>
  </si>
  <si>
    <t xml:space="preserve">SEGUIMIENTO A RIESGOS </t>
  </si>
  <si>
    <t xml:space="preserve">RIESGO </t>
  </si>
  <si>
    <t xml:space="preserve">PROBABILIDAD </t>
  </si>
  <si>
    <t>Atención inadecuada</t>
  </si>
  <si>
    <t>Incumplimiento de la ruta de atención de urgencias</t>
  </si>
  <si>
    <t>Fallas en la supervisión de las actividades relacionadas con las rutas de atención</t>
  </si>
  <si>
    <r>
      <t>Posibilidad de impacto en la prestación  del servicio  por Incumplimiento de la ruta de atención de</t>
    </r>
    <r>
      <rPr>
        <sz val="12"/>
        <color rgb="FFFF0000"/>
        <rFont val="Arial Narrow"/>
        <family val="2"/>
      </rPr>
      <t xml:space="preserve"> </t>
    </r>
    <r>
      <rPr>
        <sz val="12"/>
        <color theme="1"/>
        <rFont val="Arial Narrow"/>
        <family val="2"/>
      </rPr>
      <t>urgencias</t>
    </r>
    <r>
      <rPr>
        <sz val="12"/>
        <color rgb="FFFF0000"/>
        <rFont val="Arial Narrow"/>
        <family val="2"/>
      </rPr>
      <t xml:space="preserve"> </t>
    </r>
    <r>
      <rPr>
        <sz val="12"/>
        <color theme="1"/>
        <rFont val="Arial Narrow"/>
        <family val="2"/>
      </rPr>
      <t>debido a la fallas en la supervisión de las actividades relacionadas con las rutas de atención</t>
    </r>
  </si>
  <si>
    <t>N/A</t>
  </si>
  <si>
    <t>Ruta de atención documentada, y  socializada. Asociada al ciclo de cuidado (Valoración, diagnóstico, planeación del cuidado, ejecución y seguimiento)</t>
  </si>
  <si>
    <t>Actualizar la ruta de atención e incluir hitos armonizados a las características de calidad e indicadores de desempeño para evaluar la ruta</t>
  </si>
  <si>
    <t xml:space="preserve">LIDER DE SERVICIO AMBULATOARIO </t>
  </si>
  <si>
    <r>
      <t>Se verificó por control interno que las rutas de atención se encuentran en la plataforma documental y fueron socializadas en la inducción y reinducción realizada en la institución en enero de 2022 con un  96% de cobertura.</t>
    </r>
    <r>
      <rPr>
        <sz val="12"/>
        <color rgb="FFFF0000"/>
        <rFont val="Arial Narrow"/>
        <family val="2"/>
      </rPr>
      <t xml:space="preserve">                                                                                                    </t>
    </r>
  </si>
  <si>
    <t>El enfermero al ingreso identifica y registra los riesgos del paciente en la historia clínica y de acuerdo a eso aplica los protocolos establecidos según el riesgos identificados</t>
  </si>
  <si>
    <t>Se verifica por control interno en la revisión de la muestra de histórias clínicas que se encuentran registrados los riesgos que fueron identificados al ingreso.</t>
  </si>
  <si>
    <t>En la institución se cuenta con guías de practica clínica de las 10 primeras causas de consulta, las cuales son aplicadas por los médicos psiquiatra de los servicios dependiendo del diagnostico del paciente y se verifica su adherencia a través de la auditoria par de psiquiatría de historia clínica.</t>
  </si>
  <si>
    <t xml:space="preserve">Se verifica que en la plataforma documental se encuentran publicadas las guías de práctica clínica.  
Se verifica el informe de auditoría para el primer semestre de 2022 donde se encuentra la medición de la adherencia a las guías de práctica clínica.                           </t>
  </si>
  <si>
    <t>Enfermería realiza seguimiento del estado de salud del paciente posterior al egreso de los pacientes de primera vez dejando constancia en un formulario de Google formas.</t>
  </si>
  <si>
    <t xml:space="preserve">Se verifica por control interno que se tomo muestra del diligenciamiento de los formularios,  y se evidencia que se hace seguimiento del egreso a los pacientes de primea vez  </t>
  </si>
  <si>
    <t>clasificación errónea del triage</t>
  </si>
  <si>
    <t>subtriage del paciente al ingreso</t>
  </si>
  <si>
    <t>falta de capacitación al personal  que realiza el triage</t>
  </si>
  <si>
    <t>Salud</t>
  </si>
  <si>
    <t xml:space="preserve">Daño temporal en el paciente;  se requiere hospitalización inicial </t>
  </si>
  <si>
    <t>El psiquiátra de urgencias realiza capacitación semestral en triage al personal de enfermería de la institución.</t>
  </si>
  <si>
    <t xml:space="preserve">Control interno verificó que se realizó capacitación a los profesionales de enfermerìa en el primer semestre de 2022 sobre el triage en el mes de abril con el apoyo de los EPM </t>
  </si>
  <si>
    <t>Déficit de autocuidado en la enfermedad mental</t>
  </si>
  <si>
    <t>Educación deficiente al paciente y familia en temas individuales y colectivos</t>
  </si>
  <si>
    <t>Falla en la evaluación de entendimiento  de la educación al paciente</t>
  </si>
  <si>
    <t>Clínico</t>
  </si>
  <si>
    <t xml:space="preserve">El enfermero del programa de educación en salud del grupo GES  realiza un cronograma de educación anual para los paciente y/o familiares, </t>
  </si>
  <si>
    <t>Evaluar periódicamente el grado de entendimiento por tema, por servicio y conforme a una muestra estadísticamente significativa</t>
  </si>
  <si>
    <t>Se verifica por control interno que se cuenta con el cronograma de educación, anual para los pacientes y/o familiares.</t>
  </si>
  <si>
    <t>los enfermeros líderes de los EPM  realizan educación mensualmente  de los temas proveniente de los diferentes programas, según un cronograma establecido de capacitación el cual es diseñado por la coordinadora asistencial</t>
  </si>
  <si>
    <r>
      <rPr>
        <sz val="12"/>
        <color theme="1"/>
        <rFont val="Arial Narrow"/>
        <family val="2"/>
      </rPr>
      <t xml:space="preserve">Se evidencia cronograma de capacitación de los EPM realizados de manera mensual en </t>
    </r>
    <r>
      <rPr>
        <sz val="12"/>
        <color rgb="FFFF0000"/>
        <rFont val="Arial Narrow"/>
        <family val="2"/>
      </rPr>
      <t xml:space="preserve"> </t>
    </r>
    <r>
      <rPr>
        <sz val="12"/>
        <rFont val="Arial Narrow"/>
        <family val="2"/>
      </rPr>
      <t>temas provenientes de los diferentes programas.</t>
    </r>
  </si>
  <si>
    <t>El medico psiquiátra durante la consulta realiza educación en enfermedad mental al paciente y familiar en cada consulta dejando constancia en la história clínica.</t>
  </si>
  <si>
    <t>Control internno toma muestra de las histórias clínicas del primer semesrtre de 2022, evidenciando que el médico psiquiátra deja constancia de educación brindada.</t>
  </si>
  <si>
    <t xml:space="preserve">
Riesgo de caídas </t>
  </si>
  <si>
    <t>Desconocimiento o incumplimiento a la higiene postural al levantarse de la cama, fallas en la señalización de piso mojado, fallas en la intervención de factores coadyuvantes a caídas en el paciente  (efectos secundarios de los medicamentos, alteraciones del equilibrio)</t>
  </si>
  <si>
    <t xml:space="preserve">Condición clínica del paciente  </t>
  </si>
  <si>
    <t xml:space="preserve">La Subgerencia Científica  es responsable de asegurar el cumplimiento al Protocolo detección y prevención de caídas, a través de la inducción especifica y  capacitaciones a todo el personal asistencial  </t>
  </si>
  <si>
    <t>REDUCIR  EL RIESGO</t>
  </si>
  <si>
    <t>Implementar la escala  de somnolencia de Epworth (ESE) de forma concomitante con la escala de morse Socializar este cambio e iniciar con la evaluación de adherencia en todos los servicios</t>
  </si>
  <si>
    <t>Lideres de EPM</t>
  </si>
  <si>
    <t>01/062/022</t>
  </si>
  <si>
    <t>Se evidencia que durante todo el mes de febrero se realizó capacitación en protocolo de caídas y de la sesión breve de META #2</t>
  </si>
  <si>
    <t xml:space="preserve">  El Enfermero  del servicio  lleva a cabo de manera mensual,  la aplicación de la lista de chequeo de prevención de caídas ( mensual), con el objetivo de identificar, prevenir, disminuir el riesgo de caída</t>
  </si>
  <si>
    <t>Se evidencia  la aplicación de la lista de chequeo para la prevención de caídas</t>
  </si>
  <si>
    <t xml:space="preserve"> Los Equipos Primarios de Mejoramiento (EPM )semestralmente llevan a cabo sesiones breves sobre  la Meta  N° 2  ( Prevención de caídas), que incluye la escala de Morse , la identificación del riesgo  por medio de manillas,  los cuidados  y la educación al paciente para el autocuidado.</t>
  </si>
  <si>
    <t>Se evidencia en las actas que los EPM realizan sesiones breves de la meta 2 ( prevención en caídas)</t>
  </si>
  <si>
    <t xml:space="preserve">El Equipo Asistencial y Administrativo, realiza rondas de seguridad de manera mensual, con el objetivo  de evaluar adherencia e identificar riesgos asociados al riesgo de caída, cuyos resultados son analizados desde el  Comité de Seguridad del Paciente </t>
  </si>
  <si>
    <t>Se evidencia  informe de rondas de seguridad administrativas del primer Semestre de 2022</t>
  </si>
  <si>
    <t xml:space="preserve">         
(AIAS) </t>
  </si>
  <si>
    <t xml:space="preserve">Deficiente adherencia a  protocolos, procedimientos  y demás documentos asociados a la  prevención de las infecciones asociadas con la atención en salud
</t>
  </si>
  <si>
    <t xml:space="preserve">Fallas en la supervisión de las actividades relacionadas con la prevención de infecciones </t>
  </si>
  <si>
    <t>El Comité de Vigilancia en Salud  se encarga de  revisar y socializar al personal asistencial las medidas adoptadas para la prevención y control de infecciones asociadas a la atención en salud. Así mismo, se encarga de actualizar los manuales, protocolos y procedimientos, los cuales son socializados en la inducción, reinducción y en los EPM o cada vez que se actualice algunos de estos documentos.</t>
  </si>
  <si>
    <t>Realizar búsqueda activa de IAAS a partir del análisis de diagnósticos relacionados, la prescripción de antibióticos y el seguimiento a la instalación y manejo de catéter venoso periférico</t>
  </si>
  <si>
    <t>Se verifica que en las actas del  Comité de Vigilancia en Salud  se  revisaron  y se socializó al personal asistencial las medidas adoptadas para la prevención y control de infecciones asociadas a la atención en salud. En la vigencia 2022 no se evidencian actualizaciones a  los manuales, protocolos y procedimientos.</t>
  </si>
  <si>
    <t>Los EPM  aplican  mensualmente la Lista de Chequeo de Higiene de Manos FOR-TRA-11 en los diferentes servicios, verificando el cumplimiento a la adherencia de la higiene de manos, y los resultados son socializados en el boletín semestral del Programa de Seguridad del Paciente.</t>
  </si>
  <si>
    <t>Se evidencia que Los EPM  aplican  mensualmente la Lista de Chequeo de Higiene de Manos  en el FOR-TRA-11 en los diferentes servicios, en donde  verifican el cumplimiento a la adherencia de la higiene de manos, y los resultados son socializados en el boletín semestral del Programa de Seguridad del Paciente cada 6 meses</t>
  </si>
  <si>
    <t xml:space="preserve">Los  EPM y con apoyo del COPASST realizan capacitación  y evaluación de adherencia al protocolo de higiene de manos PRO-TRA-04, para determinar la cobertura dejando constancia en el registro de asistencia y así mismo determinar su nivel de entendimiento por medio de una evaluación de  conocimientos por medio de Google Formas. </t>
  </si>
  <si>
    <t>Control interno verifica que Los  EPM y con el  apoyo del COPASST realizaron capacitación  y evaluación de adherencia al protocolo de higiene de manos registrado en el PRO-TRA-04,para el primer semestre de 2022.</t>
  </si>
  <si>
    <t xml:space="preserve">La Coordinadora Asistencial lleva a cabo de manera anual el inventario de elementos disponibles para la higiene de manos con el formato  " FOR-TRA-94 Inventario de dispensadores de alcohol y jabón", con la finalidad de suministrar los insumos necesarios para la adecuada higiene de manos.  </t>
  </si>
  <si>
    <t>Se evidencia el inventario de los insumos realizados en el mes de Junio y con trazabilidad de 2 años. Ver informe anexo</t>
  </si>
  <si>
    <t>Poblacional 
( Evasión) hospitalización</t>
  </si>
  <si>
    <t xml:space="preserve">Fallas en los controles para el  ingreso y egreso de pacientes y factores contributivos asociados con la infraestructura de fácil alcance para los pacientes </t>
  </si>
  <si>
    <t xml:space="preserve">Fallas en la supervisión del paciente </t>
  </si>
  <si>
    <t>El programa de seguridad del paciente, cuenta con la sexta meta institucional asociada a la prevención de riesgos poblacionales, en tal sentido el subgerente científico aprueba el Protocolo de perdida y evasión de pacientes, y los lideres de proceso se encargan de la socialización a través de actividades de simulacro realizada de forma semestral</t>
  </si>
  <si>
    <t>Realizar dos simulacros de pérdida y evasión de pacientes con el apoyo de recursos externos.</t>
  </si>
  <si>
    <t>Referente de seguridad del paciente y Copast</t>
  </si>
  <si>
    <t>Se evidencia la realización del simulacro de evasión y pèrdida de pacientes el día 15 de julio de 2022. Ver informe anexo</t>
  </si>
  <si>
    <t>El Jefe del servicio identifica el riesgo de  evasión de pacientes al ingreso y durante la hospitalización por medio de la escala de signos premonitorios el cual es identificado en  la manilla de identificación de paciente, registros en los tableros de los servicios y en la historia clínica, como parte  de las estrategias adoptadas  desde el Programa de Seguridad del Paciente.</t>
  </si>
  <si>
    <t>Se verificó a través de ronda realizada por control interno en los servicios, el uso de las manillas de los pacientes, en donde se encuentra identificado el riesgo de evasión y demás.Igualmente en los tableros de las estaciones de enfermeria se encuentran estos riesgos identificados en frente del nombre de cada paciente, al igual que en el kardex de enfermería donde se encuentra identificado este riesgo.</t>
  </si>
  <si>
    <t>En la institución se cuenta con un sistema de sensores  perimetrales de movimiento en los puntos de alto riesgo de evasión identificados, los cuales generan una alarma cada vez que se activan lo cual es socializado en la inducción y reinducción de los colaboradores.</t>
  </si>
  <si>
    <t>Se evidenció por control interno en los servicios y en las áreas perimetrales la presencia de sensores que se activan ante la cercanía de los pacientes hacia las zonas identificadas en riesgo. Igualmente se verificó que fue socializado en inducción y reinducción.</t>
  </si>
  <si>
    <t>Poblacional 
Agresión</t>
  </si>
  <si>
    <t>Fallas en la identificación de signos premonitorios de agresión</t>
  </si>
  <si>
    <t>Falta de capacitación y entrenamiento en valoración / examen mental y manejo de agitación psicomotriz</t>
  </si>
  <si>
    <t>Daño temporal en el paciente; monitoreo o intervención menor es requerida.</t>
  </si>
  <si>
    <t>El programa de seguridad del paciente, cuenta con la sexta meta institucional asociada a la prevención de riesgos poblacionales, en tal sentido se realiza::
Subgerencia científica y coordinadora asistencial realiza 2 veces al año capacitación teórica y practica en agitación psicomotriz, triage en salud mental, examen mental y reconocimiento de premonitorios</t>
  </si>
  <si>
    <t>Realizar dos simulacros de manejo de paciente con agitación psicomotriz</t>
  </si>
  <si>
    <t>Referente de seguridad del paciente, Copast y Lideres de EPM</t>
  </si>
  <si>
    <t>Se evidencia que se realizó capacitación dirigida a personal asistencial en el protocolo de agitación psicomotriz, triage en salud mental, exàmen mental y reconocimiento de premonitorios.de enfermería y terapia ocupacional, tanto a los profesionales como a los auxiliares en exàmen mental, normatividad de història clínica y registros de enfermería en abril 4, 11, 18 y 25 y en  mayo 2 de 2022. En esta capacitación se trabajò sobre los síntomas de agitación psicomotrìz y se  verificó que se realizó capacitación a los profesionales de enfermería en el primer semestre de 2022 sobre el triage durante el mes de febrero con apoyo de los EPM</t>
  </si>
  <si>
    <t>El personal asistencial es el responsable de identificar en la valoración del paciente signos premonitorios de agresión según el estado del paciente dejando registro en la historia clínica.</t>
  </si>
  <si>
    <t>Se evidencia que en los Triage realizados aparecen los signos premoniotores que indican probable agitacion psicomotriz del paciente, en la revision de la matrìz de eventos adveros se evidencia que en los eventos adversos e incidentes se reconocen estos sìntomas como factores que pueden contribuir a la agresiòn entre pacientes.</t>
  </si>
  <si>
    <t>Poblacional 
Consumo de SPA</t>
  </si>
  <si>
    <t xml:space="preserve">Fallas en la supervisión del paciente y su unidad
</t>
  </si>
  <si>
    <t>Fallas en la búsqueda activa de SPA  en el  ingreso y la revisión de pertenencias y alimentos</t>
  </si>
  <si>
    <t>El programa de seguridad del paciente, cuenta con la sexta meta institucional asociada a la prevención de riesgos poblacionales, en tal sentido se realiza: acapacitación de guardas de seguridad y personal de enfermería en la revisión de pertenencias, elementos de aseo personal y alimentos</t>
  </si>
  <si>
    <t>Educación a pacientes y familias en los efectos negativos en el tratamiento farmacológico asociado al consumo de SPA, con posterior firma de compromiso del núcleo familiar</t>
  </si>
  <si>
    <t xml:space="preserve">Se verificó que se realizó capacitación a terceros y personal que ingresa a la instituciòn sobre los riesgos del paciente y los protocolos como el de detecciòn de objetos peligrosos, que se encuentra como evidencia en Talento humano realizado por la coordinaciòn asistencial. </t>
  </si>
  <si>
    <t>Poblacional 
Acercamiento sexual</t>
  </si>
  <si>
    <t>Fallas en aplicación de cuidados específicos en pacientes con riesgo de acercamiento sexual</t>
  </si>
  <si>
    <t>Fallas en la identificación de signos premonitorios para acercamiento sexual</t>
  </si>
  <si>
    <t>Materialización de un evento adverso</t>
  </si>
  <si>
    <t xml:space="preserve">El programa de seguridad del paciente, cuenta con la sexta meta institucional asociada a la prevención de riesgos poblacionales, en tal sentido se  tiene definido en la institución desde la subgerencia la asignación de salas por genero y criticidad, con el  apoyo de los lideres asistencial  quienes ejecutan esta asignación.
De forma excepcional y de manera transitoria se asigna una  sala para ambos géneros en cumplimiento a los protocolos de aislamiento respiratorio.
</t>
  </si>
  <si>
    <t>Capacitar en signos premonitorios de acercamiento sexual y en la GRI correspondiente</t>
  </si>
  <si>
    <t xml:space="preserve">Se evidencia que se ha capacitado y socializado a los lideres de EPM equipos primarios de mejoramiento en las GRI guias de reacciòn inmediata relacionado con el riesgo de acercamiento sexual que se realiza cada año en el segundo semestre. </t>
  </si>
  <si>
    <t>El personal asistencial es el responsable de identificar en la valoración del paciente signos premonitorios de acercamiento sexual dejando registro en la historia clínica, una vez identificado se procede a realizar un observación cercana.</t>
  </si>
  <si>
    <t xml:space="preserve">Se evidencia que en las inducciones asistenciales se socializa los riesgos del paciente inlcuido el de acercamiento sexual entre pacientes y los controles como sala por criticidad, moniotoreo por càmaras, e identiicaciòn de sìntomas premonitorios. Se realizò inducciòn y reinducciòn en enero de 2022  donde se da exclusivamente los riesgos poblacionales y la implementaciòn de medidas preventivas, reactivas y predictivas por medio de la referente de seguridad del paciente. </t>
  </si>
  <si>
    <t>Poblacional 
Intento suicida</t>
  </si>
  <si>
    <t>Falta en la aplicación y/o supervisión de las actividades relacionadas con los cuidados específico</t>
  </si>
  <si>
    <t>Fallas en la identificación de los pacientes con riesgo de intento suicida</t>
  </si>
  <si>
    <t xml:space="preserve">El programa de seguridad del paciente, cuenta con la sexta meta institucional asociada a la prevención de riesgos poblacionales, en tal sentido se realiza:
El personal de enfermería realiza supervisión estricta de pacientes por observación directa y por cámaras de monitoreo durante cada turno, además se clasifica el riesgo y se visualiza con el color morado en la manilla de identificación. </t>
  </si>
  <si>
    <t>Realizar simulacro en prevención y manejo de intento suicida concomitante al uso correcto de carro de paro (Con apoyo de fármaco y tecno vigilancia)</t>
  </si>
  <si>
    <t>Referente de seguridad del paciente, Copast, tecno-farmacovigilancia  y Lideres de EPM</t>
  </si>
  <si>
    <t xml:space="preserve">Se evidencia el diligenciamiento de la escala e identificacion del riesgo de suicidio SAD PERSONS que la realizan los psiquiàtras al ingreso del paciente.  Se evidencia la realizaciòn del TRIAGE por parte de los enfermeros identificando riesgos de suicidio. 
Se evidencia que el hospital cuenta con un funcionario de seguridad privada exclusivo para la monitorizaciòn de càmaras y alarmas. </t>
  </si>
  <si>
    <t xml:space="preserve">El medico del servicio es el responsable de realizar la formulación correcta de medicamentos y el personal de enfermería sumista el tratamiento según indicación medica para mejorar la condición clínica y de esta forma la reducción de acciones autolesivas dejando constancia en la historia clínica </t>
  </si>
  <si>
    <t>Se evidencia que el protocolo de detecciòn de objetos peligrosos es socializado en inducciòn asistencial.
Se evidencia socialización en la inducciòn y reinducciòn institucional en enero 2022 de las medidas predictivas, preventivas y reactivas del riesgo de suicidio.</t>
  </si>
  <si>
    <t>Manifestaciones negativas del servicio</t>
  </si>
  <si>
    <t xml:space="preserve">Vulneración de derechos e incumplimiento de características de calidad
</t>
  </si>
  <si>
    <t>Adherencia deficiente a las prácticas humanizantes</t>
  </si>
  <si>
    <t>El programa de Humanización de la atención se ha construido conforme a un modelo internacional de atención centrada en la persona, identificando e interviniendo las necesidades y expectativas en las rutas de atención, en tal sentido se realiza: La referente del programa realiza inducción permanente a colaboradores y estudiantes / docentes del cada uno de los convenio de docencia servicio, así mismo los lideres de EPM socializan los derechos y deberes, el protocolo de servicio y las prácticas humanizantes, posteriormente se evalúa la adherencia a dichas prácticas y se genera gestión a las manifestaciones presentadas en los servicios</t>
  </si>
  <si>
    <t>Actualizar las variables con las que se analizan las manifestaciones para identificar de forma específica aquellas prácticas humanizantes que tienen adherencia deficiente</t>
  </si>
  <si>
    <t>Referente de Humanización  y Profesional SIAU</t>
  </si>
  <si>
    <t xml:space="preserve">Se evidencia los listados de asistencia y el contenido de la inducción asistencial que se realiza a terceros y personal institucional la socializaciòn de los derechos y deberes, el protocolo de servicio y las prácticas humanizantes, también reposa la evidencia de la inducción y reinducción del PIC que lo soporta talento humano donde se habla de estos contenidos. 
Se evidencia las listas de chequeo de prácticas humanizantes y los resultados del informe de mapa de empatìa que evalúa la adherencia a dichas prácticas. 
Se evidencia la resolutividad de las manifestaciones de tipo de vulneración de derechos y la socialización en el comitè de ética. </t>
  </si>
  <si>
    <t>Conducta inoportuna de exámenes con resultados críticos</t>
  </si>
  <si>
    <t xml:space="preserve">Incumplimiento de características de calidad
</t>
  </si>
  <si>
    <t>Deficiente comunicación entre procesos asistenciales y Laboratorio clínico (Tercero)</t>
  </si>
  <si>
    <t>El Laboratorio clínico (Tercero) junto con el equipo PACAS, han definido diferentes mecanismos de comunicación redundante de resultados críticos, definiendo como tiempo máximo 30 minutos con reporte telefónico y cargue en el sistema de información, así mismo se construyó conjuntamente el indicador que monitoriza permanentemente estos tiempos, los resultados son llevados al comité de seguridad del paciente</t>
  </si>
  <si>
    <t>Continuar con la monitorización del indicador de reporte de resultados críticos</t>
  </si>
  <si>
    <t xml:space="preserve">Se evidencia  que se monitoriza el indicador de resultados crìticos de manera mensual. </t>
  </si>
  <si>
    <t>LUIS HERNANDO ESCOBAR</t>
  </si>
  <si>
    <t xml:space="preserve">Se verificó por control interno que las rutas de atención se encuentran en la plataforma documental y fueron socializadas en la inducción y reinducción realizada en la institución y en los EPM durante los meses de febrero y mayo en las sesiones breves.            </t>
  </si>
  <si>
    <t>los enfermeros lideres de los EPM  realizan educación mensualmente  de los temas proveniente de los diferentes programas, según un cronograma establecido de capacitación el cual es diseñado por la coordinadora asistencial</t>
  </si>
  <si>
    <t xml:space="preserve">Se verifica por control interno en la revisión de la muestra de histórias clínicas establecidas, que se encuentran registrados los riesgos que fueron identificados al ingreso.    </t>
  </si>
  <si>
    <t>El auxiliar de enfermería en la posconsulta da educación en tema relacionados con enfermedad  mental a los pacientes de consulta por  primera vez  dejando constancia en la historia clínica</t>
  </si>
  <si>
    <t>Se verifica que en la plataforma documental se encuentran publicadas las guías de práctica clínica.  
Se verifica el informe de auditoría par del primer semestre de 2022 donde se encuentra la medición de la adherencia a las guías de práctica clínica.</t>
  </si>
  <si>
    <t>El medico psiquiatra durante la consulta realiza educación en enfermedad mental al paciente y familiar en cada consulta dejando constancia en la historia clínica.</t>
  </si>
  <si>
    <t>Se verifica por control interno que se tomo muestra del diligenciamiento de los formularios, en donde evidencian que si de hace seguimiento del egreso a los pacientes de primera vez</t>
  </si>
  <si>
    <t>Fallas en la señalización de piso mojado, fallas en la intervención de factores coadyuvantes a caídas en el paciente  (efectos secundarios de los medicamentos, alteraciones del equilibrio)</t>
  </si>
  <si>
    <t xml:space="preserve">Materialización de un evento adverso </t>
  </si>
  <si>
    <t>Implementar la escala Escala de somnolencia de Epworth (ESE) de forma concomitante con la escala de morse Socializar este cambio e iniciar con la evaluación de adherencia</t>
  </si>
  <si>
    <t>El Enfermero  del servicio  lleva a cabo de manera mensual,  la aplicación de la lista de chequeo de prevención de caídas ( mensual), con el objetivo de identificar, prevenir, disminuir el riesgo de caída</t>
  </si>
  <si>
    <t>Los Equipos Primarios de Mejoramiento (EPM )semestralmente llevan a cabo sesiones breves sobre  la Meta  N° 2  ( Prevención de caídas), que incluye la escala de Morse , la identificación del riesgo  por medio de manillas,  los cuidados  y la educación al paciente para el autocuidado.</t>
  </si>
  <si>
    <t xml:space="preserve">
Pérdida del paciente
consulta externa</t>
  </si>
  <si>
    <t xml:space="preserve">Fallas en los controles para el  ingreso y egreso de pacientes 
</t>
  </si>
  <si>
    <t>Fallas en la orientación del paciente ambulatorio</t>
  </si>
  <si>
    <t>El programa de seguridad del paciente, cuenta con la sexta meta institucional asociada a la prevención de riesgos poblacionales, en tal sentido: la referente de seguridad del paciente realiza capacitación a terceros: Guardas de seguridad, orientadora del servicio para dar instrucciones especificas en el desarrollo de la ruta de atención ambulatoria</t>
  </si>
  <si>
    <t xml:space="preserve">Se verificó por control interno que las rutas de atención se encuentran en la plataforma documental y fueron socializadas en la inducción y reinducción realizada en la institución y en los EPM durante los meses de febrero y mayo en las sesiones breves.                 </t>
  </si>
  <si>
    <t xml:space="preserve">
Agresión</t>
  </si>
  <si>
    <t>Falta de capacitación y entrenamiento en valoración / examen mental y manejo de agitación psicomotríz</t>
  </si>
  <si>
    <t>El programa de seguridad del paciente, cuenta con la sexta meta institucional asociada a la prevención de riesgos poblacionales, en tal sentido: La Subgerencia científica y coordinadora asistencial realizan 2 veces al año capacitación teórica y práctica en agitación psicomotríz, triage en salud mental, exámen mental y reconocimiento de premonitorios</t>
  </si>
  <si>
    <t>Se evidencia que se realizó capacitación dirigida a personal asistencial en el protocolo de agitación psicomotriz, triage en salud mental, exàmen mental y reconocimiento de premonitorios.de enfermería y terapia ocupacional, tanto a los profesionales como a los auxiliares en exámen mental, normatividad de história clínica y registros de enfermería en abril 4, 11, 18 y 25 y en  mayo 2 de 2022. En esta capacitación se trabajaron sobre los síntomas de agitación psicomotriz y se  verificó que se realizó capacitación a los profesionales de enfermería en el primer semestre de 2022 sobre el triage durante el mes de febrero con apoyo de los EPM</t>
  </si>
  <si>
    <t>El personal asistencial es el responsable de identificar en la valoración del paciente signos premonitorios de agresión según el estado del paciente dejando registro en la história clínica</t>
  </si>
  <si>
    <t>Se evidencia que en los Triage realizados aparecen los signos premoniotores que indican probable agitacion psicomotriz del paciente, en la revision de la matríz de evnentos adveros se evidencia que en los eventos adversos e incidentes se reconocen estos sintomas como factores que pueden contribuir a la agresión entre pacientes.</t>
  </si>
  <si>
    <t xml:space="preserve">
Consumo de SPA</t>
  </si>
  <si>
    <t>Fallas en la búsqueda activa de SPA  en el  ingreso y la revisión de pertenencias</t>
  </si>
  <si>
    <t>El programa de seguridad del paciente, cuenta con la sexta meta institucional asociada a la prevención de riesgos poblacionales, en tal sentido: La referente de seguridad del paciente, realiza capacitación de guardas de seguridad y personal de enfermería en la revisión de pertenencias, elementos de aseo personal y alimentos</t>
  </si>
  <si>
    <t xml:space="preserve">Se verificó que se realizó capacitación a terceros y personal que ingresa a la institución sobre los riesgos del paciente y los protocolos como el de detección de objetos peligrosos, que se encuentra como evidencia en Talento humano realizado por la coordinaciòn asistencial. </t>
  </si>
  <si>
    <t>El programa de Humanización de la atención se ha construido conforme a un modelo internacional de atención centrada en la persona, identificando e interviniendo las necesidades y expectativas en las rutas de atención, en tal sentido: La referente del programa realiza inducción permanente a colaboradores y estudiantes / docentes del cada uno de los convenio de docencia servicio, así mismo los lideres de EPM socializan los derechos y deberes, el protocolo de servicio y las prácticas humanizantes, posteriormente se evalúa la adherencia a dichas practicas y se genera gestión a las manifestaciones presentadas en los servicios</t>
  </si>
  <si>
    <t>Actualizar las variables con las que se analizan las manifestaciones para identificar de forma especifica aquellas practicas humanizantes que tienen adherencia deficiente</t>
  </si>
  <si>
    <t xml:space="preserve">Se evidencia los listados de asistencia y el contenido de la inducción asistencial que se realiza a terceros y personal institucional la socialización de los derechos y deberes, el protocolo de servicio y las prácticas humanizantes, tambièn reposa la evidencia de la inducción y reinducción del PIC que lo soporta talento humano donde se habla de estos contenidos. 
Se evidencian las listas de chequeo de prácticas humanizantes y los resultados del informe de mapa de empatía que evalúa la adherencia a dichas prácticas. 
Se evidencia la resolutividad de las manifestaciones de tipo de vulneración de derechos y la socialización en el comité de ética. </t>
  </si>
  <si>
    <t>Asignación de citas</t>
  </si>
  <si>
    <t>Inoportunidad en la asignación de citas a pacientes de primera  vez</t>
  </si>
  <si>
    <t xml:space="preserve">Insuficiencia de horas de psiquiatría disponibles para consulta.
</t>
  </si>
  <si>
    <r>
      <t xml:space="preserve">Las auxiliares administrativas de citas son las encargadas de asignar el 20% de la horas para atención de pacientes de primera vez según lo establecido en el </t>
    </r>
    <r>
      <rPr>
        <b/>
        <sz val="12"/>
        <color theme="1"/>
        <rFont val="Arial Narrow"/>
        <family val="2"/>
      </rPr>
      <t xml:space="preserve">PROCEDIMIENTO DE ASIGNACIÓN DE CITAS PRO-CEX-01 </t>
    </r>
    <r>
      <rPr>
        <sz val="12"/>
        <color theme="1"/>
        <rFont val="Arial Narrow"/>
        <family val="2"/>
      </rPr>
      <t>por medio de un software(HOSVITAL) para la asignación de citas.</t>
    </r>
  </si>
  <si>
    <t>Se evidencia la asignación de pacientes de primera vez a todos los psiquiátras de consulta externa.</t>
  </si>
  <si>
    <t>El líder del proceso de forma mensual asigna horas adicionales para consulta externa de los psiquiátras del servicio de urgencias dejando constancia en el cuadro de turno</t>
  </si>
  <si>
    <t>Se evidencia en los cuadros de turno del servicio de urgencias que hay asignadas horas para consulta externa a algunos de los psiquiátras de este servicio.</t>
  </si>
  <si>
    <t>El líder de proceso realiza monitoreo mensual de la oportunidad para la asignación de citas a través del indicador de oportunidad en la asignación de citas, el cual es socializado en el comité de gerencia y en las reunión mensual de EPM, si no hay cumplimiento de este indicador durante 3 meses consecutivos se elabora un plan de acción.</t>
  </si>
  <si>
    <t>Se evidencia el indicador de oportunidad en la asignación de citas en consulta externa.</t>
  </si>
  <si>
    <t>diagnóstico y formulación del plan terapéutico</t>
  </si>
  <si>
    <t xml:space="preserve">fallas en el diagnóstico y/o formulación del plan terapéutico </t>
  </si>
  <si>
    <t>falta de adherencia y/o capacitación en GPC o protocolos.</t>
  </si>
  <si>
    <t>La institución cuenta con guías de práctica clínica de las 10 primeras causas de consulta, las cuales están documentadas y disponibles en la plataforma documental al cual se tiene acceso en todos los computadores del área asistencial de la institución y  son socializadas al personal médico en la inducción y cada vez que se le actualizan.</t>
  </si>
  <si>
    <t>Se verifica que en la plataforma documental se encuentran publicadas las guías de práctica clínica.  Se verifica el informe de auditoría par del primer semestre de 2022 donde se encuentra la medición de la adherencia a las guías de práctica clínica.</t>
  </si>
  <si>
    <r>
      <t xml:space="preserve">Mensualmente el subgerente científico es el encargado de seleccionar dos médicos psiquiátras aleatoriamente para realizar la auditoría par siguiendo el </t>
    </r>
    <r>
      <rPr>
        <b/>
        <sz val="12"/>
        <color theme="1"/>
        <rFont val="Arial Narrow"/>
        <family val="2"/>
      </rPr>
      <t xml:space="preserve">PROCEDIMIENTO AUDITORÍA DE PARES EN PSIQUIATRÍA PRO-TRA-08 </t>
    </r>
    <r>
      <rPr>
        <sz val="12"/>
        <color theme="1"/>
        <rFont val="Arial Narrow"/>
        <family val="2"/>
      </rPr>
      <t>dejando constancia en el</t>
    </r>
    <r>
      <rPr>
        <b/>
        <sz val="12"/>
        <color theme="1"/>
        <rFont val="Arial Narrow"/>
        <family val="2"/>
      </rPr>
      <t xml:space="preserve"> Formato de Auditoría Par FOR-TRA-02</t>
    </r>
  </si>
  <si>
    <t>Se verifica el informe de auditoría par del primer semestre de 2022 donde se encuentra la medición de la adherencia a las guías de práctica clínica.</t>
  </si>
  <si>
    <t>HOSPITALIZACIÓN</t>
  </si>
  <si>
    <t>Incumplimiento de la ruta de atención de hospitalización</t>
  </si>
  <si>
    <t>Fallas en la adherencia a las actividades establecidas en el ciclo  de atención</t>
  </si>
  <si>
    <t>El enfermero al ingreso identifica y registra los riesgos del paciente en la história clínica y de acuerdo a eso aplica los protocolos establecidos según el riesgos identificados.</t>
  </si>
  <si>
    <t>SAMIRA DINAS POSSU</t>
  </si>
  <si>
    <t xml:space="preserve">Se verificó por control interno que las rutas de atención se encuentran en la plataforma documental y fueron socializadas en la inducción y reinducción realizada en la institución y en los EPM durante los meses de febrero y mayo de 2022, en las sesiones breves.            </t>
  </si>
  <si>
    <t>En la institución se cuenta con guías de práctica clínica de las 10 primeras causas de consulta, las cuales son aplicadas por los médicos psiquiátras de los servicios dependiendo del diagnóstico del paciente y se verifica su adherencia a través de la auditoría par de psiquiatría de história clínica.</t>
  </si>
  <si>
    <t xml:space="preserve">Se verifica por control interno en la revisión de la muestra de histórias clínicas establecidas que se encuentran registrados los riesgos que fueron identificados al ingreso.    </t>
  </si>
  <si>
    <t>Los Auxiliares de enfermería realizan seguimiendo del estado de salud del paciente posterior al egreso de los pacientes de primera vez dejando constancia en un formulario de google forms.</t>
  </si>
  <si>
    <t>El médico al ingreso y egreso del paciente aplica la escala de evaluación sintomática al paciente para establecer la razón de mejoría y así  determinar el egreso oportuno del paciente</t>
  </si>
  <si>
    <t>Se verifica por control interno que se tomo muestra del diligenciamiento de los formularios, evidenciando  que si se hace seguimiento del egreso a los pacientes de primea vez</t>
  </si>
  <si>
    <t xml:space="preserve">El enfermero del programa de educación en salud del grupo GES  realiza un cronograma de educación anual para los pacientee y/o familiares, </t>
  </si>
  <si>
    <t>los enfermeros lideres de los EPM  realizan educación mensualmente  de los temas proveniente de los diferentes programas, según un cronograma establecido de capacitacion el cual es diseñado por la coordinadora asistencial</t>
  </si>
  <si>
    <t>Se evidencia cronograma de capacitación de los EPM realizados de manera mensual en  temas provenientes de los diferentes programas.</t>
  </si>
  <si>
    <t>El enfermero realiza seguimiento pos egreso a los pacientes a través de una llamada telefónica dejando constancia en un formulario de google forms</t>
  </si>
  <si>
    <t>Control interno toma muestra de las histórias clínicas del primer semestre de 2022, evidenciando que el médico psiquiátra deja constancia de educación brindada.</t>
  </si>
  <si>
    <t>Implementar la escala Escala de somnolencia de Epworth (ESE) de forma concomitante con la escala de morse Socializar este cambio e iniciar con la evaluación de adherencia en todos los servicios</t>
  </si>
  <si>
    <t>Se anexa informe de las rondas de seguridad administrativas del primer Semestre de  2022</t>
  </si>
  <si>
    <t xml:space="preserve">Inoportunidad en la atención  </t>
  </si>
  <si>
    <t xml:space="preserve">Desbalance entre la oferta y la demanda  
Fallas en la planeación y respuesta ante la situaciones e imprevistos asociados al  talento humano </t>
  </si>
  <si>
    <t xml:space="preserve">Fallas en la planeación de los servicios de consulta externa </t>
  </si>
  <si>
    <t xml:space="preserve">Posibilidad de impacto en la prestación del servicio por inoportunidad en la atención  debido a retrasos en la autorización de la consulta y horas disponibles para consulta insuficientes </t>
  </si>
  <si>
    <t xml:space="preserve">Programa de seguridad del paciente 
Implementación del paquete instruccional de atención segura
Actividades de capacitación y educación al personal a través de los EPM </t>
  </si>
  <si>
    <t>No iniciado</t>
  </si>
  <si>
    <t xml:space="preserve">              
(AIAS) </t>
  </si>
  <si>
    <t xml:space="preserve">falta de adherencia a  protocolos, procedimientos  y demás documentos asociados a la  prevención de la infecciones asociadas con la atención en salud
</t>
  </si>
  <si>
    <t>El Comité de Vigilancia en Salud  se encarga de  revisar y socializar al personal asistencial las medidas adoptadas para la prevención y control de infecciones asociadas a la atención en salud. Así mismo, se encarga de actualizar los manuales, protocolos y procedimientos, los cuales son socializados en la induccion, reinducción y en los EPM o cada vez que se actualice algunos de estos documentos.</t>
  </si>
  <si>
    <t xml:space="preserve">Los  EPM y con apoyo del COPASST realizan capacitación  y evaluación de adherencia al protocolo de higiene de manos PRO-TRA-04, para determinar la cobertura dejando constancia en el registro de asistencia y así mismo determinar su nivel de entendimiento por medio de una evaluación de  conocimientos por medio de Google Forms. </t>
  </si>
  <si>
    <t xml:space="preserve">
Evasión</t>
  </si>
  <si>
    <t>El programa de seguridad del paciente, cuenta con la sexta meta institucional asociada a la prevención de riesgos poblacionales, en tal sentido el subgerente científico aprueba el Protocolo de pérdida y evasión de pacientes, y los líderes de proceso se encargan de la socialización a través de actividades de simulacro realizada de forma semestral</t>
  </si>
  <si>
    <t>Realizar dos simulacros de perdida y evasión de pacientes con el apoyo de recursos externos.</t>
  </si>
  <si>
    <t>Referente de seguridad del paciente y Copasst</t>
  </si>
  <si>
    <t>El Jefe del servicio identifica el riesgo de  evasión de pacientes al ingreso y durante la hospitalización por medio de la escala de signos premonitorios el cual es identificado en  la manilla de identificación de paciente, registros en los tableros de los servicios y en la história clínica, como parte  de las estratégias adoptadas  desde el Programa de Seguridad del Paciente.</t>
  </si>
  <si>
    <t>Se verificó a través de ronda realizada por control interno en los servicios, el uso de las manillas de los pacientes, en donde se encuentra identificado el riesgo de evasión y demás. Igualmente en los tableros de las estaciones de enfermería se encuentran estos riesgos identificados en frente del nombre de cada paciente, al igual que en el Kardex de enfermería donde se encuentra identificado este riesgo.</t>
  </si>
  <si>
    <t>En la institución se cuenta con un sistema de sensores  perimetrales de movimiento en los puntos de alto riesgo de evasión identificados, los cuales generan una alarma cada vez que se activan lo cual es socializado en la induccion y reinduccion de los colaboradores.</t>
  </si>
  <si>
    <t>El programa de seguridad del paciente, cuenta con la sexta meta institucional asociada a la prevención de riesgos poblacionales, en tal sentido:
la Subgerencia científica y coordinadora asistencial realizan  2 veces al año capacitación teórica y práctica en agitación psicomotríz, triage en salud mental, exámen mental y reconocimiento de premonitorios</t>
  </si>
  <si>
    <t>Realizar dos simulacros de manejo de paciente con agitación psicomotríz</t>
  </si>
  <si>
    <t>Se evidencia que se realizó capacitación dirigida a personal asistencial en el protocolo de agitación psicomotriz, triage en salud mental, exámen mental y reconocimiento de premonitorios de enfermería y terapia ocupacional, tanto a los profesionales como a los auxiliares en exámen mental, normatividad de história clínica y registros de enfermería en abril 4, 11, 18 y 25 y en  mayo 2 de 2022. En esta capacitación se trabajó sobre los síntomas de agitación psicomotríz y se  verificó que se realizó capacitación a los profesionales de enfermería en el primer semestre de 2022 sobre el triage durante el mes de febrero con apoyo de los EPM</t>
  </si>
  <si>
    <t>El personal asistencial es el responsable de identificar en la valoración del paciente signos premonitorios de agresión según el estado del paciente dejando registro en la historia clinica</t>
  </si>
  <si>
    <t>Se evidencia que en los Triage realizados aparecen los signos premoniotores que indican probable agitación psicomotríz del paciente, en la revisión de la matríz de eventos adveros se evidencia que en los eventos adversos e incidentes se reconocen estos sintomas como factores que pueden contribuir a la agresión entre pacientes.</t>
  </si>
  <si>
    <t>El programa de seguridad del paciente, cuenta con la sexta meta institucional asociada a la prevención de riesgos poblacionales, en tal sentido se realiza:
La referente de seguridad del paciente, realiza capacitación de guardas de seguridad y personal de enfermería en la revisión de pertenencias, elementos de aseo personal y alimentos</t>
  </si>
  <si>
    <t xml:space="preserve">
Acercamiento sexual</t>
  </si>
  <si>
    <t xml:space="preserve">El programa de seguridad del paciente, cuenta con la sexta meta institucional asociada a la prevención de riesgos poblacionales, en tal sentido: El subgerente científico define la asignación de salas por genero y criticidad, en apoyo de los lideres asistencial  quienes ejecutan esta asignación. De forma excepcional se asignan salas para ambos géneros en cumplimiento a los protocolos de aislamiento respiratorio.
</t>
  </si>
  <si>
    <t>Se evidencia que se ha capacitado y socializado a los líderes de EPM equipos primarios de mejoramiento en las GRI guías de reacción inmediata relacionado con el riesgo de acercamiento sexual que se realiza cada año en el segundo semestre.</t>
  </si>
  <si>
    <t>El personal asistencial es el responsable de identificar en la valoración del paciente signos premonitorios de acercamiento sexual dejando registro en la historia clinica, una vez identificado se procede a realizar un observación cercana.</t>
  </si>
  <si>
    <t xml:space="preserve">Se evidencia que en las inducciones asistenciales se socializa los riesgos del paciente inlcuido el de acercamiento sexual entre pacientes y los controles como sala por criticidad, moniotoreo por càmaras, e identiicación de síntomas premonitorios. Se realizó inducción y reinducción en enero de 2022  donde se da exclusivamente los riesgos poblacionales y la implementación de medidas preventivas, reactivas y predictivas por medio de la referente de seguridad del paciente. </t>
  </si>
  <si>
    <t xml:space="preserve">
Intento suicida</t>
  </si>
  <si>
    <t>Falta en la aplicación y/o supervisión de las actividades relacionadas con los cuidados específicos</t>
  </si>
  <si>
    <t>Fallas en la identificacion de los pacientes con riesgo de intento suicida</t>
  </si>
  <si>
    <t xml:space="preserve">El programa de seguridad del paciente, cuenta con la sexta meta institucional asociada a la prevención de riesgos poblacionales, en tal sentido : el personal de enfermería realiza supervisión estricta de pacientes por observación directa y por cámaras de monitoreo durante cada turno, además se clasifica el riesgo y se visualiza con el color morado en la manilla de identificación. </t>
  </si>
  <si>
    <t xml:space="preserve">Se evidencia el diligenciamiento de la escala e identificacion del riesgo de suicidio SAD PERSONS que la realizan los psiquiatras al ingreso del paciente. 
 Se evidencia la realizacion del TRIAGE por parte de los enfermeros identificando riesgos de suicidio. </t>
  </si>
  <si>
    <t xml:space="preserve">El médico del servicio es el reponsable de reealizar la formulación correcta de medicamentos y el personal de enfermeria susmistra el tratamiento según indicación médica para mejorar la condición clínica y de esta forma la reducción de acciones autolesivas dejando constancia en la história clínica </t>
  </si>
  <si>
    <t>Se evidencia que el hospital cuenta con un funcionario de seguridad privada exclusivo para la monitorizaciòn de càmaras y alarmas. 
Se evidencia que el protocolo de detecciòn de objetos peligrosos es socializado en inducciòn asistencial. Se evidencia socialización en la inducción y reinducción institucional en enero 2022 de las medidas predictivas preventivas y reactivas del riesgo de suicidio.</t>
  </si>
  <si>
    <t>El programa de Humanización de la atención se ha construido conforme a un modelo internacional de atención centrada en la persona, identificando e interviniendo las necesidades y expectativas en las rutas de atención, en tal sentido: La referente del programa realiza inducción permanente a colaboradores y estudiantes / docentes del cada uno de los convenio de docencia servicio, así mismo los lideres de EPM socializan los derechos y deberes, el protocolo de servicio y las prácticas humanizantes, posteriormente se evalúa la adherencia a dichas prácticas y se genera gestión a las manifestaciones presentadas en los servicios</t>
  </si>
  <si>
    <t>Actualizar las variables con las que se analizan las manifestaciones para identificar de forma especifica aquellas prácticas humanizantes que tienen adherencia deficiente</t>
  </si>
  <si>
    <t xml:space="preserve">Gestion inadecuada de medicamentos </t>
  </si>
  <si>
    <t xml:space="preserve">Inadecuada  conciliación medicamentosa </t>
  </si>
  <si>
    <t xml:space="preserve">fallas en los registros de ingreso de  medicamentos </t>
  </si>
  <si>
    <t xml:space="preserve">Asistencia irregluar al paciente y falta de adhrencia al procedimiento </t>
  </si>
  <si>
    <t xml:space="preserve">Posibilidad de impacto en la prestación del servicio por fallas en los registro de ingreso de medicamentos, debido a  asistencia irregluar al paciente y falta de adhrencia al procedimiento </t>
  </si>
  <si>
    <t>Salud y reputacional</t>
  </si>
  <si>
    <t>Daño temporal en el paciente</t>
  </si>
  <si>
    <t xml:space="preserve">El Médico del servicio y/o  el Auxiliar  de enfermería realizan la respectiva  orientación y  educación al paciente sobre el  uso adecuado del medicamento, durante el ingreso  del paciente, a través del  formato de conciliación medicamentosa, según se encuentra definido el Programa de Conciliacion Medicamentosa. También se realizan actividades educativas de adherencia al tratamietno por parte de los EPM , registrado en las notas de enfermería, dejando  evidencia en el formato de  registro de asistencia </t>
  </si>
  <si>
    <t xml:space="preserve">Se evidencia la realización de la conciliación medicamentosa en las histórias clínicas revisadas.
Se evidencia la asistencia a la capacitación del personal médico a la capacitación en conciliación medicamentosa. </t>
  </si>
  <si>
    <t>INTERVENCIÓN SOCIAL Y COMUNITARIA</t>
  </si>
  <si>
    <t xml:space="preserve">   Riesgo de evasión 
( Perdida en el área)
</t>
  </si>
  <si>
    <t xml:space="preserve">
Desorientación temporal del  paciente 
</t>
  </si>
  <si>
    <t xml:space="preserve">Condición clínica del paciente </t>
  </si>
  <si>
    <t xml:space="preserve">Los auxiliares de enfermería  y/o la terapeuta ocupacional  registran en el Plan Terapéutico de la  história clínica,  si  el paciente requiere supervisión especial. De igual forma, también se registra en las notas de enfermería  los criterios de ingreso y egreso del paciente. </t>
  </si>
  <si>
    <t xml:space="preserve">Riesgo de caída </t>
  </si>
  <si>
    <t xml:space="preserve">Caída  de paciente desde su propia altura </t>
  </si>
  <si>
    <t xml:space="preserve">Dificultades en la marcha  y/o efectos secundarios de los medicamentos </t>
  </si>
  <si>
    <t xml:space="preserve">El Auxiliar en de enfermería y el Auxiliar de Terapia Ocupacional , realizan acompañamiento del paciente con movilidad reducida durante los desplazamientos, a quien previamente, se le ha orientado desde el autocuidado a través de la entrega de recomendaciones generales. 
</t>
  </si>
  <si>
    <t xml:space="preserve">Control interno verifica que el Auxiliar  de enfermería y el Auxiliar de Terapia Ocupacional, realizan acompañamiento del paciente con movilidad reducida, quién ha sido  previamente orientado desde al autocuidado a través de la entrega de recomendaciones generales. Lo anterior se evidencio  en la História Clínica del paciente. </t>
  </si>
  <si>
    <t xml:space="preserve"> Los Equipos Primarios de Mejoramiento (EPM )semestralmente llevan a cabo sesiones breves sobre  la Meta  N° 2  ( Prevención de caídas), que incluye la escala de Morse, los cuidados  y la educación al paciente para el autocuidado.
</t>
  </si>
  <si>
    <t>Se verifica en actividades educativas por parte de los EPM  la adherencia al protocolo de prevención de caídas.</t>
  </si>
  <si>
    <t>El auxiliar de Enfermería y de terapia ocupacional realizan el reporte en la HC,   sobre el efectos secundarios de los  medicamentos que puedan influir en el desplazamiento.</t>
  </si>
  <si>
    <t>Se verifican  los reportes  en la história clínica por parte de lo auxiliares de terapia ocupacional y enfermería.</t>
  </si>
  <si>
    <t>Equivocación en el abordaje diagnóstico o terapéutico</t>
  </si>
  <si>
    <t xml:space="preserve">Fallas en el diagnóstico y/o formulación del plan terapéutico </t>
  </si>
  <si>
    <t xml:space="preserve">Inadecuada valoración del paciente </t>
  </si>
  <si>
    <t xml:space="preserve">El psiquiátra realiza la valoración inicial del GAF y registra la valoración en la história clínica, en compañía de la familia y posteriormente se remite  a terapia ocupacional, dejando registro en el seguimiento diario al paciente, en el módulo de notas de enfermería de la História clínica. Así mismo, de acuerdo a la escala de Morisky, donde se determina la adherencia  al tratamiento farmacológico.  </t>
  </si>
  <si>
    <t xml:space="preserve">Se verifica en una muestra de las histórias clínicas  la valoracion de ingreso del paciente, que el equipo multidisciplinario de Hospital Dia realiza: Psiquiatrìa realiza la valoración inicial del GAF,  en compañía de la familia y posteriormente se remite  a terapia ocupacional, dejando registro en el seguimiento diario del paciente y en el módulo de enfermería  la escala de Morisky, donde se determina la adherencia  al tratamiento farmacológico.  </t>
  </si>
  <si>
    <t xml:space="preserve">Abandono al plan terapéutico </t>
  </si>
  <si>
    <t xml:space="preserve">Egreso no programado del paciente sin haber cumplido las metas terapéuticas 
</t>
  </si>
  <si>
    <t>Abandono voluntario por parte del paciente 
Demoras en los tramites administrativos</t>
  </si>
  <si>
    <t xml:space="preserve">El equipo terapéutico del programa son los responsables de realizar la terapia motivacional desde la fase de adaptación, quedando registrada en la história clínica. 
</t>
  </si>
  <si>
    <t>Control interno verifica que los integrantes del  equipo terapéutico del programa realizan  las actividades descritas en el PRO-ISC-01, evidenciandose en los registros de la História Clínica.</t>
  </si>
  <si>
    <t xml:space="preserve">El equipo terapeutico de Hospital dia son los responsables de realizar el  cierre de la historia clínica, cuando se presente el abandono del programa por razones administrativas.  El Jefe enfermera entrega la documentación  a facturación y a central de autorizaciones(prorroga). </t>
  </si>
  <si>
    <t>Control interno verificó que el equipo terapéutico realiza el cierre de la história clínica (en las notas de evolución relacionadas con la novedad de la autorización), y verificó que el enfermero del programa  entrega la documentación  necesaria a  Facturación y a central de autorizaciones (pròrroga del servicio).</t>
  </si>
  <si>
    <t xml:space="preserve">Asistencia irregular al paciente y falta de adherencia al procedimiento </t>
  </si>
  <si>
    <t xml:space="preserve">El Medico del servicio y/o  el Auxiliar  de Enfermería realizan la respectiva  orientación y  educación al paciente sobre el  uso adecuado del medicamento, durante el ingreso  del paciente, a través del  formato de conciliación medicamentosa, según se encuentra definido el Programa de Conciliación Medicamentosa. También se realizan actividades educativas de adherencia al tratamiento por parte de los EPM , registrado en las notas de enfermería, dejando  evidencia en el formato de  registro de asistencia </t>
  </si>
  <si>
    <t>Respuesta inoportuna a las manifestaciones</t>
  </si>
  <si>
    <t xml:space="preserve">Inoportunidad de los líderes en la respuesta a las manifestaciones.
Ausencia o importunidad en la Gestión del profesional SIAU a las manifestaciones
</t>
  </si>
  <si>
    <t>Priorización inadecuada  de los líderes en la oportunidad de respuesta de la manifestación</t>
  </si>
  <si>
    <t>Profesional SIAU realiza seguimiento y cuenta con la trazabilidad de el desarrollo de producción y envío de respuesta a los usuarios,  a través de FOR-SIAU-05 Base de datos de manifestaciones , midiendo el tiempo en días de respuesta en cada caso y generando mensualmente el indicador de días promedio de respuesta a manifestaciones.</t>
  </si>
  <si>
    <t>Control interno verifica que se reponde de manera oportuna las PQRS y que se genera un informe que es publicado en la página web de la entidad.</t>
  </si>
  <si>
    <t xml:space="preserve">Inoportunidad de los líderes en la respuesta a las manifestaciones.
Ausencia o inoportunidad en la Gestión del profesional SIAU a las manifestaciones
</t>
  </si>
  <si>
    <t>Priorización inadecauda  de los líderes en la oportunidad de respuesta de la manifestación</t>
  </si>
  <si>
    <t>El profesional  del SIAU es el responsable de realizar el  seguimiento y el envío de las  respuestas a los usuarios.   A través del FOR-SIA-05 base de datos de manifestaciones se  mide el tiempo en días de respuesta para cada caso en particular y se genera  mensualmente el indicador  de respuesta a las manifestaciones.</t>
  </si>
  <si>
    <t>Control interno evidencia que se aplica el diligenciamiento del FOR-SIA-05 de las manifestaciones recibidas durante el periodo, enviando las respuestas oportunas a los usuarios y visualizando ficha de indicador.</t>
  </si>
  <si>
    <t>Brindar información  con comunicación  poco asertiva al paciente para acceder al servicio o procedimientos relacionados con su atención</t>
  </si>
  <si>
    <t>Desactualización o desinformación del personal del SIAU en relación a protocolos de atención y servicios</t>
  </si>
  <si>
    <t>Falta de comunicación entre los procesos y la oficina del SIAU en la notificación de protocolos de atención y servicios.</t>
  </si>
  <si>
    <t xml:space="preserve">El profesional SIAU es el responsable de  brindar Información a los usuarios del contenido disponible en los canales de comunicación y de recibibir las  instrucciones de los  líderes de proceso de acuerdo al MAN-SIA-01 Manual del SIAU, y del protocolo de servicio al usuario.
</t>
  </si>
  <si>
    <t xml:space="preserve">No cumplimiento de realización de encuestas de satisfaccion </t>
  </si>
  <si>
    <t xml:space="preserve"> Inoportunidad del personal del SIAU en la aplicación de la encuesta de Satisfacción </t>
  </si>
  <si>
    <t>priorización  de otras actividades descuidando la satisfacción del usuario</t>
  </si>
  <si>
    <t xml:space="preserve">La orientadora SIAU realiza encuesta de satisfacción en el formato FOR-SIA-03, este se hace visible para  para la lider ISC y el profesional SIAU y se  verifican diariamente los avances y  se realiza la  retroalimentación para que se cumpla al final de mes con la encuesta.
</t>
  </si>
  <si>
    <t>DOCENCIA- SERVICIO E INVESTIGACIONES</t>
  </si>
  <si>
    <t xml:space="preserve">Evento adverso sobre el paciente </t>
  </si>
  <si>
    <t>Daño al paciente  por falta de supervisión del docente durante las practica clínica o en el desarrollo de una investigación</t>
  </si>
  <si>
    <t xml:space="preserve">Falta de adherencia de los protocolos  por parte de los estudiantes o investigadores </t>
  </si>
  <si>
    <t>El Docente responsable de la supervisión realiza  acompañamiento durante la atención que proporciona el estudiante, para asegurar la adecuada  atención al paciente. La atención  está programado en los Anexos Técnicos.</t>
  </si>
  <si>
    <t>Control interno verifica los anexos técnicos en donde están consigandos los procedimientos permitidos.</t>
  </si>
  <si>
    <t>Las acciones directas finales sobre el paciente son responsabilidad del Docente y/o del Investigador,  las cuales hacen referencia a las medidas de tratamiento registradas en la História Clínica o en los instrumentos de evaluación o valoración que determine el proyecto de investigación.</t>
  </si>
  <si>
    <t>Se verifica que en la história clínica (o documento maestro)  los procedimientos sean realizados por el profesor o el investigador.</t>
  </si>
  <si>
    <t xml:space="preserve">La institución de Educación Superior   es responsable de adquirir  la póliza de responsabilidad  civil extracontractual para los estudiantes en prácticas formativas, el cual es  entregado al Hospital como parte de los requisitos de la relación Docencia- Servicio </t>
  </si>
  <si>
    <t>Se verifica por control interno la existencia de las pólizas que cubren a los estudiantes de cada universidad.</t>
  </si>
  <si>
    <t>La inducción, el Reglamento de Prácticas Formativas y las capacitaciones que sean pertinentes a los estudiantes que se encuentran dentro de la Institución. Lo anterior cuenta con un registro de asistencia.</t>
  </si>
  <si>
    <t>Se verifica el registro de la asistencia a la inducción y el exámen de la aprobación a la inducción.</t>
  </si>
  <si>
    <t xml:space="preserve">Accidente biológico o físico del estudiante </t>
  </si>
  <si>
    <t>Ocurrencia  de un accidente biológico o físico al estudiante en el escenario de la práctica clínica</t>
  </si>
  <si>
    <t xml:space="preserve">Ejecución de actividades asociadas a la atención </t>
  </si>
  <si>
    <t>Cuando el estudiante se presenta al escenario de práctica formativa debe presentar ante la institución de educación superior a la que pertenece  el esquema obligatorio de vacunación  vigente,  el cual es enviado al Coordinador de Docencia Servicio e Investigación, para su  validación.</t>
  </si>
  <si>
    <t>Se verifica la presencia en la carpeta de cada estudiante del esquema completo de vacunación.</t>
  </si>
  <si>
    <t>La institución de Educación Superior envía la relación de las ARL a las que se encuentran vinculados los estudiantes en prácticas formativas  como requisito previo de la rotación,  el cual es enviado al Coordinador de Docencia Servicio e Investigación, para su  validación.</t>
  </si>
  <si>
    <t>Se verifica en la carpeta de la universidad la afiliación de los estudiuantes a la ARL. Igualmente cada estudiante porta el carnét de la ARL.</t>
  </si>
  <si>
    <t>El docente asignado realiza la jornada de inducción general y especifica ,  a los estudiantes que se encuentran dentro de la Institución. Lo anterior cuenta con un registro de asistencia.</t>
  </si>
  <si>
    <t>Se verifican los registros de asistencia de la inducción dada a los estudiantes.</t>
  </si>
  <si>
    <t xml:space="preserve">Vulneración de derecho  de decisión del paciente </t>
  </si>
  <si>
    <t>Omisión  del consentimiento informado en el proceso de investigación al participante</t>
  </si>
  <si>
    <t>Falta de adopción  de buenas practicas del investigador.</t>
  </si>
  <si>
    <t>El comité de Ética de Investigación es el responsable de aprobar  las pautas éticas y de las garantías y bienestar de los participantes, considerando y aprobando los consentimientos informados, dejando registro en el acta de reunión y aval institucional al proyecto, que reposa en la Oficina de Investigaciones.</t>
  </si>
  <si>
    <t>Se verifican las actas del Comité de Ética y las cartas de aval de cada proyecto.</t>
  </si>
  <si>
    <t>El Hospital cuenta con la GUI-DSI-02 Guía para el Consentimiento Informado la cual describe los aspectos mínimos a considerar en la construcción  del Consentimiento Informado, la cual se encuentra en la plataforma documental disponible para consulta de los investigadores.</t>
  </si>
  <si>
    <t>Se verifica que los consentimientos informados están acordes con la guia GUI-DSI-02.</t>
  </si>
  <si>
    <t xml:space="preserve">Vulneración de derecho de confidencialidad del paciente </t>
  </si>
  <si>
    <t>Manejo de la confidencialidad del paciente por parte del estudiante que hace parte de la práctica clínica o de los profesionales en investigación.</t>
  </si>
  <si>
    <t xml:space="preserve">Facilidad de acceso a la história clínica  </t>
  </si>
  <si>
    <t>La Subgerencia científica es la responsable de otorgar los accesos al software de História clínica. Este es solicitado a través del formato de solicitud de creación de usuario de Hosvital para profesionales y residentes. FOR-GIN-42. El Hospital da las Indicacaciones en la inducción a los estudiantes y en el reglamento de inducción.</t>
  </si>
  <si>
    <t>Se verifica que se realizó inducción a los estudiantes sobre manejo de confidencialidad de la história clínica y se verificó que  a través del formato FOR-GIN-42. se establecen los permisos y códigos.</t>
  </si>
  <si>
    <t>El investigador debe implementar el manejo adecuado de todos los datos que se generan en la investigación y las normas de archivo que se indican en los conceptos de los comités.</t>
  </si>
  <si>
    <t>Se verifica el seguimiento del protocolo de invesigación.</t>
  </si>
  <si>
    <t>RARA VEZ</t>
  </si>
  <si>
    <t>VALORACIÓN FINAL DEL RIESGO 
(Riesgo Residual)</t>
  </si>
  <si>
    <t>VALORACIÓN INICIAL DEL RIESGO (Riesgo Inherente)</t>
  </si>
  <si>
    <t>Total general</t>
  </si>
  <si>
    <t>CANTIDAD DE RIESGOS IDENTIFICADOS POR PROCESO</t>
  </si>
  <si>
    <t>Cuenta de VALORACIÓN INICIAL DEL RIESGO (Riesgo Inherente)</t>
  </si>
  <si>
    <t>Etiquetas de columna</t>
  </si>
  <si>
    <t xml:space="preserve">RIESGO INHERENTE </t>
  </si>
  <si>
    <t>Cuenta de VALORACIÓN FINAL DEL RIESGO 
(Riesgo Residual)</t>
  </si>
  <si>
    <t xml:space="preserve">% PARTICIPACIÓN </t>
  </si>
  <si>
    <t xml:space="preserve">RIESGO RESIDUAL </t>
  </si>
  <si>
    <t xml:space="preserve">Total General Riesgos Residuales </t>
  </si>
  <si>
    <t xml:space="preserve">Total General Riesgos Inherentes </t>
  </si>
  <si>
    <t xml:space="preserve">Riesgo Alto </t>
  </si>
  <si>
    <t xml:space="preserve">Riesgo Moderado </t>
  </si>
  <si>
    <t xml:space="preserve">Riesgo Bajo </t>
  </si>
  <si>
    <t xml:space="preserve">TOTAL RIESGOS </t>
  </si>
  <si>
    <t>Columna1</t>
  </si>
  <si>
    <t>Total acciones en proceso de desarrollo</t>
  </si>
  <si>
    <t>Total acciones no implementados</t>
  </si>
  <si>
    <t>SEGUIMIENTO A RIESGOS 2022-1</t>
  </si>
  <si>
    <t>RIESGOS POR PROCESOS</t>
  </si>
  <si>
    <t xml:space="preserve"> Procesos Misionales </t>
  </si>
  <si>
    <t xml:space="preserve"> Procesos Estratégicos y de Apoyo</t>
  </si>
  <si>
    <t xml:space="preserve">Total acciones </t>
  </si>
  <si>
    <t>Total acciones completadas</t>
  </si>
  <si>
    <t>Tabla Criterios para definir el nivel de probabilidad</t>
  </si>
  <si>
    <t xml:space="preserve">Escala  de probabilidad </t>
  </si>
  <si>
    <t>%Probabilidad</t>
  </si>
  <si>
    <t xml:space="preserve">Improbable </t>
  </si>
  <si>
    <t>Rara vez</t>
  </si>
  <si>
    <t xml:space="preserve">Probable </t>
  </si>
  <si>
    <t>Casi Seguro</t>
  </si>
  <si>
    <t xml:space="preserve">Inminente </t>
  </si>
  <si>
    <t>Factor de riesgo</t>
  </si>
  <si>
    <t>Definición</t>
  </si>
  <si>
    <t>Subclasificación</t>
  </si>
  <si>
    <t>Procesos</t>
  </si>
  <si>
    <t>Eventos relacionados con errores en las actividades que deben realizar los servidores de la organización.</t>
  </si>
  <si>
    <t>LAFT</t>
  </si>
  <si>
    <t xml:space="preserve">Tecnologico </t>
  </si>
  <si>
    <t>Credito</t>
  </si>
  <si>
    <t>Talento humano</t>
  </si>
  <si>
    <t>Incluye seguridad y salud en el trabajo.
Se analiza posible dolo e intención frente a la corrupción.</t>
  </si>
  <si>
    <t>Hurto activos</t>
  </si>
  <si>
    <t xml:space="preserve">Mercado de Capitales </t>
  </si>
  <si>
    <t xml:space="preserve">Seguridad digital </t>
  </si>
  <si>
    <t>Eventos relacionados con la infraestructura tecnológica de la entidad.</t>
  </si>
  <si>
    <t>Caída de aplicaciones</t>
  </si>
  <si>
    <t>Caída de redes</t>
  </si>
  <si>
    <t xml:space="preserve">IMPACTO </t>
  </si>
  <si>
    <t xml:space="preserve">Descripción del impacto </t>
  </si>
  <si>
    <t>Infraestructura</t>
  </si>
  <si>
    <t>Eventos relacionados con la infraestructura física de la entidad.</t>
  </si>
  <si>
    <t>Derrumbes</t>
  </si>
  <si>
    <t xml:space="preserve">Impacto sobre los recursos financieros de la organización </t>
  </si>
  <si>
    <t>Incendios</t>
  </si>
  <si>
    <t xml:space="preserve">Impacto sobre recursos financiero y la imagen de la organización </t>
  </si>
  <si>
    <t>Inundaciones</t>
  </si>
  <si>
    <t>Impacto directo sobre la imagen de la organización.</t>
  </si>
  <si>
    <t>Daños a activos fijos</t>
  </si>
  <si>
    <t xml:space="preserve">Impacto sobre la atención </t>
  </si>
  <si>
    <t>Evento externo</t>
  </si>
  <si>
    <t>Situaciones externas que afectan la entidad.</t>
  </si>
  <si>
    <t>Suplantación de identidad</t>
  </si>
  <si>
    <t xml:space="preserve">Impacto orientado hacia el trabajador. </t>
  </si>
  <si>
    <t>Impacto sobre el desarrollo de actividades del proceso</t>
  </si>
  <si>
    <t>Asalto a la oficina</t>
  </si>
  <si>
    <t>Impacto sobre los recursos naturales</t>
  </si>
  <si>
    <t>Atentados, vandalismo, orden público</t>
  </si>
  <si>
    <t xml:space="preserve">Clinico </t>
  </si>
  <si>
    <t xml:space="preserve">Eventos asociados a la atencion del paciente </t>
  </si>
  <si>
    <t>Tipo  de activo</t>
  </si>
  <si>
    <t>Amenaza asociada</t>
  </si>
  <si>
    <t>Hardware</t>
  </si>
  <si>
    <t>Hurto  de  medios  o documentos</t>
  </si>
  <si>
    <t>Software</t>
  </si>
  <si>
    <t>Abuso  de  los  derechos</t>
  </si>
  <si>
    <t>Red</t>
  </si>
  <si>
    <t>Escucha  encubierta</t>
  </si>
  <si>
    <t>Información</t>
  </si>
  <si>
    <t>Hurto  de  información</t>
  </si>
  <si>
    <t>Personal</t>
  </si>
  <si>
    <t>Error  en  el  uso</t>
  </si>
  <si>
    <t>Organización</t>
  </si>
  <si>
    <t>Tabla Criterios para definir el nivel de impacto</t>
  </si>
  <si>
    <t xml:space="preserve">Escala  de Impacto </t>
  </si>
  <si>
    <t>%Impacto</t>
  </si>
  <si>
    <t xml:space="preserve">Criterios de Impacto </t>
  </si>
  <si>
    <t>Insignificante</t>
  </si>
  <si>
    <t>Leve</t>
  </si>
  <si>
    <t>Sin daño al paciente</t>
  </si>
  <si>
    <t xml:space="preserve">Afectación leve en el acceso a la información </t>
  </si>
  <si>
    <t>Menor</t>
  </si>
  <si>
    <t>Brechas en la seguridad  y disponibilidad de la información</t>
  </si>
  <si>
    <t>El riesgo afecta la imagen de la entidad internamente, de conocimiento general, nivel interno, de junta dircetiva y accionistas y/o de provedores</t>
  </si>
  <si>
    <t>Moderado</t>
  </si>
  <si>
    <t xml:space="preserve">Afectación moderada por daño a software y/o hadware, generando reporecesos </t>
  </si>
  <si>
    <t xml:space="preserve">Mayor </t>
  </si>
  <si>
    <t>Daño permanente al paciente</t>
  </si>
  <si>
    <t>Perdidas sobre resultados operativos esperados, incluyendo la satisfacción de la población atendida.</t>
  </si>
  <si>
    <t>Perdidas sobre resultados operativos esperados</t>
  </si>
  <si>
    <t>El riesgo afecta la imagen de de la entidad con efecto publicitario sostenido a nivel de sector administrativo, nivel departamental o municipal</t>
  </si>
  <si>
    <t>Catastrófico</t>
  </si>
  <si>
    <t xml:space="preserve">Cierre definitivo de un servicio </t>
  </si>
  <si>
    <t xml:space="preserve">Discapacidad o muerte del paciente </t>
  </si>
  <si>
    <t xml:space="preserve"> Perdida irrecuperable de la disponibilidad, seguridad y confidencialidad de la información</t>
  </si>
  <si>
    <t>Afectación_Económica_o_presupuestal</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</si>
  <si>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</si>
  <si>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</si>
  <si>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</si>
  <si>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</si>
  <si>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</si>
  <si>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</si>
  <si>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</si>
  <si>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Afectación Económica o presupuestal</t>
  </si>
  <si>
    <t>Pérdida Reputacional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</si>
  <si>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</si>
  <si>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</si>
  <si>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</si>
  <si>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</si>
  <si>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</si>
  <si>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</si>
  <si>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</si>
  <si>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</si>
  <si>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</si>
  <si>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</si>
  <si>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</si>
  <si>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</si>
  <si>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</si>
  <si>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Narrow"/>
        <family val="2"/>
      </rPr>
      <t>*</t>
    </r>
    <r>
      <rPr>
        <b/>
        <sz val="12"/>
        <color rgb="FF000000"/>
        <rFont val="Arial Narrow"/>
        <family val="2"/>
      </rPr>
      <t>Atributos de</t>
    </r>
    <r>
      <rPr>
        <b/>
        <sz val="12"/>
        <color rgb="FFE36C09"/>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</si>
  <si>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</si>
  <si>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</si>
  <si>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</si>
  <si>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</si>
  <si>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</si>
  <si>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</si>
  <si>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</si>
  <si>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</si>
  <si>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</si>
  <si>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</si>
  <si>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t>ESTRATEGIAS Y ACCIONES</t>
  </si>
  <si>
    <t xml:space="preserve">DESCRIPCIONI DEL RIESGO </t>
  </si>
  <si>
    <t>Se abandonan las actividades que  dan lugar al riesgo, es decir, no continuar con la actividad que lo provoca.
Acción que se aplica antes de asumir el riesgo.</t>
  </si>
  <si>
    <t>Atrasado</t>
  </si>
  <si>
    <t>Implica establecer acciones dirigidas a disminuir la probabilidad y/o el impacto del riesgo. Conlleva a fortalecer los controles o bien implementarlos.</t>
  </si>
  <si>
    <t>Se aplica cuando el riesgo se encuentra en un nivel que puede aceptarse sin necesidad de tomar otras medidas de control diferentes a las que ya se poseen, o bien, no se adopta ninguna medida que afecte  la probabilidad o el impacto  del riesgo. ( Ningun riesgo de corrupcion debe ser aceptado).</t>
  </si>
  <si>
    <t>TRANSFERIR O COMPARTIR EL RIESGO</t>
  </si>
  <si>
    <t>Se reduce la probabilidad o el impacto transfiriendo o compartiendo una parte del riesgo con un tercero.
Se aplica cuando se decide que el riesgo sea controlado mediante la responsabilidad compartida con   un tercero que tenga la experiencia y esperticia necesaria para asumirlo.</t>
  </si>
  <si>
    <t xml:space="preserve">OBJETIVO DEL PROCESO </t>
  </si>
  <si>
    <t>Lider</t>
  </si>
  <si>
    <t>DIRECCIONAMIENTO ESTRATÉGICO</t>
  </si>
  <si>
    <t>Diseñar y administrar políticas, lineamientos, directrices, planes, programas y proyectos mediante la implementación de metodologías, el análisis de la información, el seguimiento de los proceso y asesoría técnica, con el fin de contribuir al mejoramiento continuo, a la toma de decisiones oportunas, al cumplimiento de metas, objetivos y misión de la entidad.</t>
  </si>
  <si>
    <t>SISTEMA INTEGRADO DE GESTIÓN</t>
  </si>
  <si>
    <t>Mantener y mejorar el desempeño de los procesos, contribuyendo a la protección y conservación del medio ambiente, la salud y seguridad de los trabajadores y garantizando la satisfacción del cliente, a través de la ejecución de actividades de seguimiento, medición, control y análisis de los procesos que permitan el logro de los objetivos institucionales en términos de eficiencia, eficacia y efectividad.</t>
  </si>
  <si>
    <t>Diseñar e implementar planes, lineamientos y estrategias de comunicación y mercadeo orientados a fortalecer la difusión veraz y oportuna de la gestión institucional, contribuyendo al posicionamiento de la entidad ante la ciudadanía y su permanente interacción con los grupos de interés.</t>
  </si>
  <si>
    <t>SISTEMA DE INFORMACIÓN Y ATENCIÓN AL USUARIO (SIAU)</t>
  </si>
  <si>
    <t>Identificar las necesidades y expectativas de los usuarios frente a los servicios prestados para lograr su satisfacción, a partir de la gestión de los procesos institucionales, así como promover el goce efectivo de sus derechos, incluyendo su participación.</t>
  </si>
  <si>
    <t>Realizar atención médica general y/o de psiquiatría de Urgencias según clasificación, a fin de estabilizar al usuario y definir una conducta a seguir</t>
  </si>
  <si>
    <t>Brindar atención integral e integrada en Salud Mental, a través de la planeación e implementación de actividades de Promoción, Prevención, Asistencia y Rehabilitación; que permitan disminuir los reingresos hospitalarios y lograr mejoría en los niveles de funcionalidad de las personas en riesgo o situación de discapacidad psicosocial derivada de su enfermedad mental, así como su reintegración a la sociedad.</t>
  </si>
  <si>
    <t>Brindar una atención integral intrahospitalaria al usuario con enfermedad mental en su fase aguda, a través de un equipo interdisciplinario, con el fin de lograr su mejoría clínica.</t>
  </si>
  <si>
    <t>Realizar un diagnóstico del estado de salud mental de los usuarios, con el fin de proponer un plan de tratamiento y brindar orientación e información necesaria para contribuir al mejoramiento de su estado de salud.</t>
  </si>
  <si>
    <t>DOCENCIA-SERVICIO E INVESTIGACIÓN</t>
  </si>
  <si>
    <t>Realizar investigación y formación en el campo de la Psiquiatría y Salud Mental, con el fin de generar nuevo conocimiento, contribuyendo a la formación de profesionales de la salud, con un enfoque de responsabilidad social.</t>
  </si>
  <si>
    <t>GESTIÓN DEL TALENTO HUMANO</t>
  </si>
  <si>
    <t>Administrar el Talento Humano, fortaleciendo sus competencias y desarrollo integral en un ambiente seguro y sano para dar cumplimiento a los objetivos institucionales, requisitos de ley y de la organización</t>
  </si>
  <si>
    <t>Recibir información de diferentes fuentes, a fin de procesarla, analizarla y suministrarla de manera veraz, ordenada, confiable, oportuna, tendiente a la optimización de recursos y a la generación de valor mediante la interpretación del contexto financiero, orientando a la alta dirección en la toma de decisiones.ión de la entidad.</t>
  </si>
  <si>
    <t>GESTIÓN DEL AMBIENTE FÍSICO</t>
  </si>
  <si>
    <t>Realizar actividades que garanticen la disponibilidad, limpieza y seguridad de la infraestructura, con oportunidad y en condiciones óptimas para satisfacer las necesidades de los usuarios.</t>
  </si>
  <si>
    <t>GESTIÓN LOGÍSTICA</t>
  </si>
  <si>
    <t>Suministrar oportunamente materiales, insumos y servicios necesarios para la gestión de los procesos de la institución, contribuyendo al cumplimiento de las necesidades del cliente.</t>
  </si>
  <si>
    <t>GESTIÓN DE LA INFORMACIÓN</t>
  </si>
  <si>
    <t>Administrar, gestionar y mantener la infraestructura tecnológica necesaria para garantizar la disponibilidad, integridad y confidencialidad de la información, a fin de mantener la continuidad en la operación de los  procesos institucionales y suministrar la información necesaria para la toma de decisiones.</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</si>
  <si>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</si>
  <si>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</si>
  <si>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</si>
  <si>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</si>
  <si>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</si>
  <si>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</si>
  <si>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</si>
  <si>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</si>
  <si>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</si>
  <si>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</si>
  <si>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</si>
  <si>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 xml:space="preserve">SUBSITEMA DE RIESGO </t>
  </si>
  <si>
    <t>Tecnologia</t>
  </si>
  <si>
    <t>Incente</t>
  </si>
  <si>
    <t xml:space="preserve">Estado del paciente </t>
  </si>
  <si>
    <t>SEGUIMIENTO POR CONTROL INTERNO 2022-2</t>
  </si>
  <si>
    <t>Posibilidad de Impacto operacional por omisión a la normatividad vigente asociada a la evaluación de desempeño laboral EDL, e incumplimiento a los compromisos funcionales y conductuales que no aportan a los objetivos institucionales propuestos, debido a falta de adherencia por parte de  evaluados y evaluadores al proceso evaluativo, no hay identificación de  faltantes a competencias, incumplimiento a la normatividad que regula los procesos institucionales, falta de compromiso institucional.</t>
  </si>
  <si>
    <t>1. Al finalizar la vigencia 2022, control interno estableció que se desarrolló el cronograma de las actividades propuestas por el grupo de Educación en Salud (GES) y se evidenciaron en el Drive.
2.Se evidenciaron las capacitaciones en las actas que realizaron los Equipos Primarios de Mantenimiento (EPM), al finalizar la vigencia 2022.
3.Control interno toma muestra al finalizar la vigencia 2022 en donde se verificó  la educación brindada al paciente por el equipo tratanrte.</t>
  </si>
  <si>
    <t xml:space="preserve">Se verificó que se realizó capacitación a terceros y personal que ingresa a la institución sobre los riesgos del paciente y los protocolos como el de detección de objetos peligrosos y sustancias psicoactivas,  realizado por la coordinación asistencial. </t>
  </si>
  <si>
    <t>Probabilidad de impacto  económico y reputacional por conducta deshonesta que utilice la influencia de manera personal para dar preferencias o favorecimientos  en la dosificaciòn de una posible sanciòn disciplinaria  o archivo del expediente</t>
  </si>
  <si>
    <t>Al finalizar la vigencia fiscal 2022, se observó que se realizaron trimestralmente los seguimientos al POA en el formato FOR-DES-02,  el análisis del seguimiento fue presentado a la alta dirección en el Comité de Gerencia. ( se evidencian actas). Igualmente en el Comité de gerencia cada uno de los líderes de proceso, sustenta los resultados de los seguimientos realizados. Se evidenció un resultado del 94.9%</t>
  </si>
  <si>
    <t xml:space="preserve">Se evidenció que se ejecutó el  plan anual de comunicaciones, que fue aprobado por el  jefe asesor de la oficina de planeación para el 2022, el plan fue cumplido en un 100%. De igual manera se evidenció que la matríz de comunicaciones se ejecutó en un 100%  y en ella quedó registrado el seguimiento mensual, de las actividades proyectadas para la vigencia 2022, la cual desarrolló todas las estrategias adheridas a los ejes de acreditación en salud.  </t>
  </si>
  <si>
    <t>1. Se verificaron todas las actas del comité de etica en donde se aprobaron los consentimientos informados y los avales para los proyectos de investigación institucional. 
2. Se verificó que los consentimientos informados están acordes con la guia GUI-DSI-02.</t>
  </si>
  <si>
    <t>SEGUIMIENTO POR  CONTROL INTERNO  2022-1</t>
  </si>
  <si>
    <t xml:space="preserve">El asesor de control interno verificó que  los CDPs expedidos cuentan con la solicitud y  necesidad debidamente diligenciadas y firmadas por los responsables.   Esta verificación se realizó en la carpeta compartida de contratos. </t>
  </si>
  <si>
    <t xml:space="preserve">1.Control interno verificó  que para el segundo semestre de la vigencia 2022, se aprobó por acto administrativo el Plan Anual de adquisiciones articulado con el PDI, POA y el POAI.
2.Se verificó que el presupuesto para la vigencia 2023, fue elaborado de acuerdo a las iniciativas y necesidades establecidas en el PAA, los lineamientos de Hacienda Departamental y el mismo fue aprobado por Junta Directiva y el CODFIS Departamental.
</t>
  </si>
  <si>
    <t>1. Control interno verificó que en la carpeta denominada costos 2022 se encuentran los auxiliares de costos y gastos en la carpeta de cada mes.
2. Se verificó que en la carpeta denominada costos 2022 se encuentra el informe acumulado de nómina de manera mensual. 
3. Igualmente se estableció que el técnico administrativo de costos realizó las solicitudes de la información requerida para la asignación y distribución de los costos.</t>
  </si>
  <si>
    <t>Se verificó por parte de Control Interno que el área de sistemas realizó las  rutinas a través de programas los cuales generan Backus de manera automática  a la información sensible del área financiera de la siguiente manera:
1. Se realizó un Backu completo de forma diaria a las 12:00 am.
2. Se realizaron  dos Backus diferenciales uno a las 9:00 am y el otro a las 4:00 pm de forma diaria
3. También se cargó  a la nube la información sensible del área de los tres últimos días.</t>
  </si>
  <si>
    <t>Se verifica por control interno que en la vigencia 2022 se radicó la  facturación ante las distintas ERP  debidamente soportadas de acuerdo a la normatividad vigente y a lo dispuesto en las plataformas de las diferentes EAPB.</t>
  </si>
  <si>
    <t>Se verificó  que en toda la vigencia 2022  el personal de cartera adelantó las gestiones de cobro con el objeto de recaudar la cartera adeudada por las diferentes entidades, lo cual fue verificado en los diferentes oficios de cobro y conciliaciones  llevadas a cabo en la vigencia, además se estableció que se  contrató como apoyo a la gestion de depuración, conciliacion y recaudo a una empresa externa especializada en este proceso.</t>
  </si>
  <si>
    <t xml:space="preserve">Posibilidad  de impacto en la prestación del servicio por  daño al paciente  por falta de supervisión del docente durante las práctica clínica o en el desarrollo de una investigación debido a la falta de adherencia de los protocolos  por parte de los estudiantes o investigadores </t>
  </si>
  <si>
    <t xml:space="preserve">1. Al finalizar la vigencia 2022 se evidenció que se dió cumplimiento a la publicacion en la plataforma documental de las rutas de atención y su socialización en los EPM en las sesiones breves. 
2. Igualmente en la muestra del segundo semestre de 2022 se verificó que en las Histórias Clinicas fueron incluidos los riesgos. 
3. Se verificó que en la plataforma documental se encuentran publicadas las guías de práctica clínica.  
4. Se verificó que se diligenciaron los formularios verificando el seguimiento del egreso del paciente.
</t>
  </si>
  <si>
    <t xml:space="preserve">En la vigencia se verificó que se realizaron capacitaciónes a terceros y personal que ingresa a la institución sobre los riesgos del paciente y los protocolos como el de detección de objetos peligrosos y sustancias psicoactivas,  realizado por la coordinación asistencial. </t>
  </si>
  <si>
    <t>Al finalizar la vigencia se observò que en la encuesta de satisfacciòn a usuarios refieririeron un nivel de satisfacciòn por servicios del 99.8% y fueron encuestados 2577 usuarios reflejado en el indicador de satisfaccion global y publicado en el informe de manifestaciones en el 2022.</t>
  </si>
  <si>
    <t>1.Se evidenció el diligenciamiento de la escala e identificación del riesgo de suicidio SAD PERSONS que la realizan los psiquiátras al ingreso del paciente, y fue auditado en la auditoria PAR.
2. Se evidenció la realización del triage por parte de los enfermeros identificando riesgos de suicidio, en história clínica, en manilla de identificación del paciente, colocando el riesgo con color lila según protocolo, con lista de chequeo de adherencia de identificación correcta del 91% 
2. Se evidenció que el hospital cuenta con una central de monitoreo, con la intención de hacer seguimiento por  cámaras a los pacientes en los diferentes servicios. 
3. Se evidenció que el protocolo de detección de objetos peligrosos es socializado en inducción  asistencial. 
4. Se evidenció  socialización en la inducción y reinducción institucional de las medidas predictivas preventivas y reactivas del riesgo de suicidio, incluyendo a terceros, del 95% según PIC.
5. Se evidenció capacitación al paciente, familia y comunidad en la prevención del suicidio con apoyo del grupo de educación en salud GES, con una participación de 698 usuarios en el 2022.</t>
  </si>
  <si>
    <t>1. En la vigencia 2022 se verificó que se realizó capacitación a terceros, proveedores, contratistas, personal que ingresa a la institución, proveedores, contratistas,  sobre los riesgos del paciente y los protocolos como el protocolo de detección de objetos peligrosos, en el cual seguridad privada son partícipes, identificando el ingreso de objetos peligrosos como sustancias psicoactivas que puedan ingresar a la institución, actividad realizada por la coordinadora asistencial.  Se evidenció igualmente que se realizó capacitación  de la META 6: reducir los riesgos de atención a personas con trastornos mentales, priorizando la atención segura a pacientes con agitación psicomotriz, en la vigencia se realizaron  sesiones breves por parte de los EPM, con una cobertura del 91% 
2. Se evidenció  socialización en la inducción y reinducción institucional de las medidas predictivas preventivas y reactivas del riesgo de suicidio, incluyendo a terceros, del 95% según PIC.</t>
  </si>
  <si>
    <t>1. Se evidenciaron  los listados de asistencia y el contenido de la inducción asistencial que se realiza a terceros y personal institucional la socialización de los derechos y deberes, el protocolo de servicio y las prácticas humanizantes, también reposa la evidencia de la inducción y reinducción del PIC que lo soporta talento humano donde se habla de estos contenidos, con una cobertura del 95% 
2. Se evidenció las listas de chequeo de prácticas humanizantes del 100% según listas de chequeo realizadas por los EPM. Se logró cumplimiento del 93% de prácticas humanizantes, cobertura de capacitación institucional en humanizacion de la atención en salud del 97%, cumplimiento del 96% en la estrategia NOD. Se alcanzó el 96% de satisfacción global por parte de los usuarios en donde el 99% recomendarían esta institución.
3. Se evidenció la resolutividad de las manifestaciones de tipo de vulneración de derechos y la socialización en el comité de ética.</t>
  </si>
  <si>
    <t>1. Se evidenció que se realizaron 2 simulacros en la vigencia 2022  de evasión y pérdida de pacientes,  encontrando en el primer simulacro una adherencia del 83% aceptable para el primer semestre y para el segundo semestre se realizó simulacro en articulación con el comité hospitalario de emergencias con un resultado óptimo del 100%
2. En toda la vigencia 2022 se verificó  en los servicios, el uso de las manillas de los pacientes, en donde se encuentra identificado el riesgo de evasión y demás. Igualmente en los tableros de las estaciones de enfermería se encuentran estos riesgos identificados en frente del nombre de cada paciente, al igual que en el Kardex de enfermería donde se encuentra identificado este riesgo. 
3.Se evidenció por control interno en los servicios y en las áreas perimetrales la presencia de sensores que se activan ante la cercanía de los pacientes hacia las zonas identificadas en riesgo. Igualmente se verificó que fue socializado en inducción y reinducción.</t>
  </si>
  <si>
    <t>El profesional universitario de calidad y la coordinadora de la sede de laboratorio, desde el segundo semestre de 2022 definieron los indicadores del proceso de laboratorio clínico que aplican para el servicio en el formato de FOR-SIG-17 Ficha Técnica de Indicadores, con las metas según los requisitos de habilitacion y acreditación.  Entre los indicadores que se formularon están: Oportunidad en la entrega de resultados de urgencias y hospitalización, oportunidad en la entrega de resultados críticos, porcentaje de nuevas muestras solicitadas y porcentaje de resultados cargados a la interfase.
Se verifico que  el equipo de autoevaluación de procesos asistenciales (PACAS) y  la coordinadora de la sede de laboratorio que funciona en el hospital, que cada mes se realizaría una reunión de socialización y seguimiento a los indicadores establecidos con el área de calidad.  Igualmente se observó que el líder de servicios ambulatorios con la profesional universitario de sistemas realizaron seguimiento permanente al cargue de los resultados de laboratorios clínicos solicitados a la interfase del software institucional.</t>
  </si>
  <si>
    <t>1.Control interno verificó que se cuenta con un diagnóstico actualizado para vigencia 2022 y  una necesidad  proyectada en el FOR-DES-08 para dar alcance del control en la vigencia 2022. Tembién se verifico que en el FOR-SIG-21  se evidenció la asistencia a la capacitación de manejo de residuos sólidos. Se revisó que a la fecha se realizó auditoría en el FOR-GAF-30. 
2.Se verificó por control interno que se registró en el formato FOR-GAF-14 el control de bolsas utilizadas en cada una de las áreas para la segregación de residuos. Igualmente se verificó que este control se realizó de forma diaria y se cuenta con las evidencias en la vigencia 2022.</t>
  </si>
  <si>
    <t>1. Control interno estableció  que el químico farmacéutico verificó que el director técnico del servicio famacéutico contratado FARMART, realizó  las consultas de desabastecimiento de medicamentos y dispositivos médicos ante el Invima en la vigencia 2022 y se verificaron  los oficios de desabastecimiento enviados por los laboratorios fabricantes.  
2. Control interno verificó que el químico farmacéutico  realizó la planificación de necesidad de los productos farmacéuticos para la vigencia 2022, en donde tuvo en cuenta los promedios de consumo mensual de la vigencia 2021 y también verificó que  la subgerencia administrativa y financiera y la subgerencia científica  asignaron  y aprobaron el presupuesto de la vigencia 2022, en donde  se ejcutaron los contratos suscritos publicados en el Secop.
3. Control interno verificó que el quimico farmacéutico recibió por parte del director técnico de FARMART la planificación de necesidades en el formato correspondiente para  la compra mensual  de los medicamentos y dispositivos médicos en la vigencia 2022.</t>
  </si>
  <si>
    <t>SERVICIO FARMACEUTICO</t>
  </si>
  <si>
    <t xml:space="preserve">Posibilidad de impacto económico por baja  rentabilidad en la entidad por la fluctuación de costos de los medicamentos y dispositivos médicos, debido a cambios normativos en la regulación de precios de medicamentos y a las  alzas en la moneda a nivel internacional y nacional </t>
  </si>
  <si>
    <t>1. control interno verificó a través de las listas de medicamento trazador que el director técnico del servicio farmacéutico realizó la marcación de los medicamentos de alto riesgo y LASA de acuerdo a  los lineamientos nacionales e internacionales, en la vigencia 2022. 
2. Control interno  verificó que se realizaron las  capacitaciones periodicas al personal asistencial en la vigencia 2022,  en donde se evidenciaron las  listas de asistencia y el  cronograma de capacitaciones en los temas relacionados con los riesgos asociados a errores de medicación con medicamentos  de alto riesgo y medicamentos LASA.</t>
  </si>
  <si>
    <t>Posibilidad de Impacto económico y legal  por fuga de medicamentos de control especial y exposición de la población al uso indiscriminado de estas sustancias, debido a la falta de seguimiento por parte de los resposables de su seguridad, control y custodia.</t>
  </si>
  <si>
    <t>Posibilidad de Impacto económico y legal por la falta de administración de dosis de medicamentos, por omisión de dosis o errores en la preparación o administración del medicamento por parte del personal de enfermería encargado de la administración.</t>
  </si>
  <si>
    <t>Posibilidad de Impacto económico debido a que algunos productos pueden presentar problemas de calidad que no son detectables en los procesos de recepción técnica, almacenamiento o dispensación y que solo son evidentes durante su uso o prepración por parte del personal de enfermería.</t>
  </si>
  <si>
    <t xml:space="preserve">1. Al seguimiento por Control interno se pudo evidenciar que en los estudios previos la oficna asesora juridíca realizó la verificación de los requisitos contractuales en cada proceso. Igualmente se evidenció que desde la oficina jurídíca se está desarrollando el plan piloto de implementación de la plataforma secop II transaccional, lo que permitirá una mayor transparencia y publicidad en los procesos contractuales.Se contrato un asesor para capacitación en Secop II. 
2. Se verificó por control interno que   la oficina de comunicaciones  socializó a través de los correos de los funcionarios el Código de Conducta y Buen Gobierno. 
3. Al seguimiento por Control interno se pudo evidenciar que en los estudios previos la oficna asesora juridíca, realizó la verificacion de los requisitos contractuales en cada proceso. Igualmente se evidenció que desde la oficina juridíca se está desarrollando el plan piloto 1. de implementación de la plataforma secop II transaccional, lo que permitirá una mayor transparencia y publicidad en los procesos contractuales.Se contrato un asesor para capacitación en Secop II.  
</t>
  </si>
  <si>
    <t>1. Se verificó por control  interno que con la implementacion del uso de la plataforma Secop II transaccional, se evidenció la intervencion de nuevos oferentes y  sus observaciones se tuvieron en cuenta para la mejora contínua del proceso contractual. 
2. Se verificó por control interno que   la oficina de comunicaciones  socializó a través de los correos de los funcionarios el Código de Conducta y Buen Gobierno.
3. En la muestra tomada en la vigencia 2022 por control interno se evidenció que los contratos cuentan con el formato Sarlaft, diligenciado por cada proveedor para dar cumplimiento a los riesgos de corrupción.</t>
  </si>
  <si>
    <t>Se cumplió con lo establecido en el plan de mejoramiento para  que los controles se mitigaran y evitar  la materialización del riesgo</t>
  </si>
  <si>
    <t>En la muestra tomada por control interno de los contratos suscritos en la presente vigencia fiscal, se evidenció que se trámitó por el proveerdor y por  la entidad el formato Sarlaft. Se evidenció igualmente la consulta en la base de datos de la UIAF.</t>
  </si>
  <si>
    <t xml:space="preserve">1. Se evidenció por control interno en la muestra tomada de contratos que el 100% cuenta con la designación de un supervisor y/o interventor. Igualmente se evidenció que dependiendo del tipo de contrato, asi mismo  los supervisores o interventores presentan los informes de ejecución. Los informes se pueden visualizar en el contrato electrónico. Es importante anotar que es responsabilidad de cada uno de los supervisores entregar los avances correspondientes y publicarlos en el contrato electrónico.
2.Se estableció con control interno que al terminar la vigencia 2022 se realizaron las capacitaciones dirigidas a supervisores, interventores, líderes, auxiliares y técnicos que intervienen en el proceso de contratación. Se verificaron las listas de asistencia y se cumplió en un 100%. 
3. En la muestra tomada por control interno de los contratos suscritos en la presente vigencia fiscal, se evidenció que se trámita por el proveerdor y por  la entidad el formato Sarlaft. Se evidenció igualmente la consulta en la base de datos de la UIAF. </t>
  </si>
  <si>
    <t>Se verificó por control interno que se realizó seguimiento a los procesos a través de una herramienta  para presentar el estado actual de los procesos.</t>
  </si>
  <si>
    <t>Al finalizar el 2022 se evidenció que se implementó una herramienta electrónica  en donde se implementará en la vigencia 2023 para realizar el seguimiento a los procesos. Igualmente se verificó que al finalizar la vigencia 2022, se evidenciaron: 16  procesos para realizar  auto de pliego de cargos, 11 procesos para estudio de caso y definir situación, 2 procesos para indagación preliminar, 3 procesos en práctica de pruebas, 2 procesos cerrados, 3 procesos para auto de apertura,  1 proceso para auto de acumulación.</t>
  </si>
  <si>
    <t>Los riesgos fueron identificados en la vigencia 2022 y se han ajustado de acuerdo a la normativa y procedimiento</t>
  </si>
  <si>
    <t>Los riesgos fueron identificados en la vigencia  2022  y se han ajustado de acuerdo a la normativa y procedimiento</t>
  </si>
  <si>
    <t xml:space="preserve"> Se verificó por control interno que La Oficina Asesora de Planeaciòn definió las  estratégias  para mejorar la adherencia de la politica Anticorrupciòn para los funcionarios de la entidad, proveedores y contratistas  y se verificó que desde el proceso de Talento Humano, se planificaron las jornadas de inducciòn y  reinducciòn  donde se socializó el Codigo de Integridad y el Código de Conducta y Buen Gobierno, en donde el asesor de control interno disciplinario asistió.</t>
  </si>
  <si>
    <t>Al finalizar la vigencia fiscal se verificó que el riesgo no se materializó y se evidenció que hubo aherencia a la política anticorrupción y a los códigos de integridad y de conducta.</t>
  </si>
  <si>
    <t>Probabilidad de impacto reputacional por  pérdida de expediente,  debido a la falta de controles en la custodia del archivo</t>
  </si>
  <si>
    <t>Al seguimiento por control interno se estableció que para la vigencia 2023 se cambió la herramienta para llevar el control de los expedientes y al inicio de la vigencia 2023 se iniciará con la digitalización de los expedientes.</t>
  </si>
  <si>
    <t>Control interno verificó que se cuenta con un libro radicador en donde se visualizan todos los procesos que se han iniciado por vigencias,  teniendo un control en el inventario de los expedientes. Se verificó igualmente que se dará inició en la vigencia 2023 con la digitalizacion de los expedientes.</t>
  </si>
  <si>
    <t xml:space="preserve">Se verificó por control interno que la oficina asesora jurídica  realizaó capacitaciones dirigida a los líderes y supervisores de contrato en el desarrollo y aplicación del SECOP II. Se evidencia que se contrato los servicios de un profesional en Secop II. </t>
  </si>
  <si>
    <t xml:space="preserve">Al finalizar la vigencia, se evidenció que se contó con el apoyo de un asesor en el uso de la plataforma Secop II, quien capacitó a todos los lideres, supervisores, técnicos y auxiliares que intervienen en el proceso de contratación.  Se cumplio en un 100% el desarrollo del control. </t>
  </si>
  <si>
    <t>Se verificó por parte de Control interno que se aplica la metodología establecida en el procedimiento PRO-DES 01 Plan Estratégico Institucional, para la elaboración, aprobación, divulgación, ejecución y seguimiento del plan de desarrollo institucional, documento que se encuentra publicado en la plataforma documental de la entidad.</t>
  </si>
  <si>
    <t>Al finalizar la vigencia 2022, se observó que se realizó la revisión anual  de la Plataforma estratégica, mediante un ejercicio denominado revisión por la dirección, en donde se revisa la plataforma estratégica, el cual se encuentra gestionada en: la carpeta compartida del Sistema Integrado de Gestión. Igualmente se realizaron 4 seguimientos trimestrales al cumplimiento del  POA institucional, los cuales fueron presentados en comité de gerencia y socializados a la junta dirtectiva. Se evidencian actas del comité de gerencia y actas de junta directiva.</t>
  </si>
  <si>
    <t>Se verificó por control interno que se  presentó en el Comité de gerencia los avances al POA y el seguimiento de las metas del Plan de Desarrollo.  Se evidenció el seguimiento en el formato FOR-DES-02 y socializado en Acta de Comité de Gerencia.</t>
  </si>
  <si>
    <t>Se verificó que la Profesional del Proceso de Mercadeo y Comunicaciones, actualizó y socializó el Manual de Imagen Institucional publicado en la plataforma documental y la intranet institucional.</t>
  </si>
  <si>
    <t>Se evidenció que la profesional de comunicaciones  socializó a través de los canales internos de comunicación, tales como: la intranet, plataforma documental,  correo electrónico y en el día de la calidad,  el Manual de identidad corporativa, en donde se hizo enfásis en el uso correcto del Isotipo y los colores corporativos. Al día de la calidad asistíeron  125 clientes internos. Igualmente se observó que frente al cliente externo la socialización del Manual de Identidad corporativa  se envió  através del correo electrónico.</t>
  </si>
  <si>
    <t>Se verificó que la Profesional del Proceso de Mercadeo y Comunicaciones, diseñó una estrategia de comunicaciones para la promoción efectiva del formato de solicitudes a comunicaciones a todo el personal de la institución</t>
  </si>
  <si>
    <t>Al finalizar la vigencia 2022  se socializó el uso del formato de solicitudes a comunicaciones, a través de la campaña presencial dia de la calidad y en diferentes canales de comunicación interno, como la intranet, la plataforma documental y los grupos de whapsapp. La socialización llegó a 125 funcionarios de la entidad,  y a los otros canales se llegó en un 100%.</t>
  </si>
  <si>
    <t>1. Control interno verificó que al tomar una muestra del personal vinculado a la entidad  durante el primer semestre de 2022, se está dando cumplimiento a los requisitos establecidos desde el manual especifico de funciones, verificando la lista de chequeo de requisitos de ingreso al cual se ha dado un cumplimiento del 100% de los ingresos en el primer semestre de 2022.
2. Se verificó que la lista de chequeo de requisitos de ingreso,  se encuentra  ajustada a los requisitos de ingreso establecidos en el manual de funciones para los empleso de planta. Esta se modificará una vez se ajuste o se adopte un nuevo manual de funciones.</t>
  </si>
  <si>
    <t>1. En el segundo semestre de 2022 se evidenció que se continuó fortaleciendo el control establecido para los ingresos a los empleos de la planta de cargos, dando cumplimento a los requisitos legales e institucionales establecidos desde  el formato "Requisitos de Ingreso para vinculación, empleos de Planta de Cargos" FOR-GTH-22. y los requisitos establecidos en el Manual de funciones. Al finalizar la vigencia se observa que no hubo materialización del riesgo. 
El Profesional Universitario (función pública) documenta, actualiza, para su aplicación el procedimiento Ingreso de Personal (PRO-GTH-01.),  en cumplimiento de la normatividad del sector.
2. Se verificó que la lista de chequeo de requisitos de ingreso,  se encuentra  ajustada a los requisitos de ingreso establecidos en el manual de funciones para los empleso de planta. Esta se modificará una vez se ajuste o se adopte un nuevo manual de funciones. Al finalizar la vigencia se presentó ante la Junta Directiva el proyecto y estudio técnico de la modificación manual de funciones y la planta de empleos, a la fecha se encuentra para su aprobación.</t>
  </si>
  <si>
    <t>1. Se evidenció que a la fecha del seguimiento se ha dado cumplimiento a la presentación y requerimiento de los informes establecidos por las diferentes entidades que lo solicitan. 
2.Se verificó que en el área de talento humano se tienen establecidos los responsables a la hora de rendir informes de ley y los informes rendidos a la fecha han sido oportunos. 
3.Se vertificó que los funcionarios responsables en Talento Humano han dado cumplimiento en el primer semestre de 2022 a todos los informes que se deben presentar ante las diferentes entidades que lo solicitan</t>
  </si>
  <si>
    <t>1. Se evidenció que se realizó reinduccion para el procedimiento de ingreso, en lo referente al aseguramiento del personal, establecidendo las fechas límites para que las administradoras notifiquen la novedad de afiliación al sistema.  
 2. se evidenció que los ingresos de personal presentados durante el I semestre de la vigencia 2022, cuentan con la lista de chequeo "Requisitos de Ingreso para vinculación, empleos de Planta de Cargos" FOR-GTH-22. y se encuentra diligenciada en su totalidad.</t>
  </si>
  <si>
    <t>1. Se evidenció que todos los ingresos de personal del segundo semestre de 2022, se ciñeron al prodedimiento de ingreso, y se verificó que se cumplió  con el aseguramiento a las diferentes administradoras, validado a través del formato  FOR-GTH-22.  
2. Se estableció qye El Técnico Administrativo (Aseguramiento) verifica la afiliación al SGSSS, y valida la lista de chequeo "Requisitos de Ingreso para vinculación, empleos de Planta de Cargos" FOR-GTH-22.</t>
  </si>
  <si>
    <t>1. Se verificó que nómina  realizó socialización  (se observólista de asistencia) de las fechas estabelcidas para el reporte de novedades. 
2.Se evidenció el cumplimiento de los controles establecidos para la liquidación de la nómina, de acuerdo a lo establecido en el procedimiento.</t>
  </si>
  <si>
    <t xml:space="preserve">1. Al finalizar la vigencia fiscal, se evidenció que el Procedimiento de nómina se conserva actualizado, el cual establece las fechas de los reportes de novedades. 
2. Se evidenció por conrol interno que en el segundo semestre  el profesional universitario de nómina, continuó diligenciando la lista de chequeo de las diferentes novedades que presenta la nómina mes a mes, evitando reprocesos.
</t>
  </si>
  <si>
    <t>1.Se evidenció que al tomar la muestra de liquidación de la nómina se ejecutaron los controles establecidos para el pago de ésta por la líder del programa, la subgerencia administrativa y financiera y la gerencia, con la firma del CDP y visto bueno en los documentos adjuntos de solicitud para el trámite.
 2. Se evidenció que la revisoria fiscal realizó el seguimiento a la ejecución del proceso de nómina, validando los documentos adjuntos</t>
  </si>
  <si>
    <t xml:space="preserve">1. Se evidenció que ante la validación de una muestra de nómina del segundo semestre, se continuaron con los controles por parte del líder del programa de Talento Humano, Subgerencia Administrativa y Financiera y la Gerencia, para hacer efectivo el compromiso presupuestal y el posterior pago.
2. La Revisoría fiscal dió continuidad en la vigencia a las auditorías del proceso de gestión del Talento Humano en donde está incluido el proceso de nómina.
</t>
  </si>
  <si>
    <t>1. Se evidenció por control interno que se encuentra publicado en la plataforma documental el manual de inducción y reinducción,  dando cumplimiento a lo establecido en la norma durante el primer semestre del 2022, se verificó que se  realizó la jornada de inducción y reinducción institucional del 25 al 28 d enero de la presente vigencia con una cobertura del 95%. 
2.Se evidenció que se tiene publicado en la plataforma documental la matríz de entrenamiento de los empleos del nivel asistencial de la planta de cargos del HDPUV. Igualmente se verificó que se está implementando la inducción y reinducción en la modalidad virtual para reprogramar durante el segundo semestre a  los funcionarios que no participaron de la jornada</t>
  </si>
  <si>
    <t xml:space="preserve">1. Se verificó que  el Manual de Inducción, Reinducción y Entrenamiento se encuentran actualizados y socializados a toda la comunidad hospitalaria y están dispuestos en la plataforma documental. En el segundo semestre de 2022 se realizó inducción y reinducción a 48 funcionarios y 14 funcionarios en reinducción.
2. Igualmente se verificó el diligenciamiento del plan de entrenamiento en el puesto de trabajo. 
</t>
  </si>
  <si>
    <t>Posibilidad de impacto operacional por falta de asignación presupuestal con destinación a la ejecución de las actividades propuestas desde el Plan de Bienestar, Estímulos e Incentivos, incumplimiento a los objetivos institucionales y a la normatividad vigente, debido a fallas en la identificación y caracterización de las necesidades propuestas desde el plan para el mejoramiento de la calidad de vida de los funcionarios y sus familias.</t>
  </si>
  <si>
    <t xml:space="preserve"> 1. Se verificó por control interno que  de acuerdo a la programación establecida para el primer semestre de 2022, se viene cumpliendo con el Plan de Bienestar.
2. Se estableció  que se esta realizando la medición de la  Gestión Evaluativa  Integral, el plan de bienestar y la aplicabilidad de los principios de humanización. l.
</t>
  </si>
  <si>
    <t xml:space="preserve">1. Al finalizar la vigencia 2022, se verificó que el Plan de Bienestar tuvo un cumplimiento del 100% de las actividades programadas para la vigencia. 
2. Se estableció  la medición de la  Gestión Evaluativa  Integral, el plan de bienestar y la aplicabilidad de los principios de humanización y se identificaron con un nivel de aprobación alto, por parte de los 206 funcionarios encuestados. Se encontró que el 89% de la población, califica con alto grado de concordancia las actividades que conforman el plan de bienestar actual.
</t>
  </si>
  <si>
    <t>1. Se evidenció que en la plataforma documental se encuentra publicado el acto administrativo, mediante el cual se adopta el sistema tipo EDL. Igualmente se evidenció en plataforma el procedimiento. 
2. Se evidenció formato de participación a capacitaciones de evaluación del desempeño laboral, dirigida a los equipos primarios de mejoramiento, realizada en el mes de  febrero de 2022.</t>
  </si>
  <si>
    <t xml:space="preserve">1. Se evidenció por Control interno que durante la vigencia se realizó seguimiento al proceso evaluativo  en donde se evidenció un porcentaje de cumplimiento del 96.9% quedando pendiente 5 funcionarios por evaluar. Durante el cierre del periodo anual se verificó que 4 funcionarios quedaron en nivel satisfactorio y no se evidencian planes de mejoramiento individual. 
2. Se evidencia por Talento Humano la circularización de los lineamientos establecidos para el cierre del proceso evaluativo vigencia 2022-2023.
3. Se debe presentar plan de mejoramiento, por cuanto no se dio cumplimiento al 100% de los controles establecidos para el riesgo.
</t>
  </si>
  <si>
    <t>Posibilidad de Pérdida económica y reputacional  por vinculación de funcionarios o contratistas que se encuentren inhabilitados  o con  incompatibilidad para contratar con el Estado debido a  multas y sanciones por parte de entes de control, procesos disciplinarios, sanciones penales o por encontrarse vinculado con actividaes ilicitas, lavado de activos u otro proceso delictivo.</t>
  </si>
  <si>
    <t xml:space="preserve">1. Se verifcó con muestra tomada por control interno que los funcionarios que ingresaron durante el segundo semestre, dieron cumplimiento a los requisitos establecidos en el  (FOR-GTH-22), y el diligenciamiento de los formatos del Sarlaft y la UIA. Igualmente en las jornadas de inducción y reinducción se socializó el sistema y subsistema de administración de riesgos.
2. En el segundo semestre se realizó retroalimentación haciendo alusión al Código de Conducta y buen Gobierno, los riesgos del Sarlaft  y del Sicof, riesgos que cuentan con un procedimiento, manual y politica, aprobados por junta directiva,  los cuales fueron socializados y se encuentran publicados en plataforma documental. 
</t>
  </si>
  <si>
    <t>1.Se evidenció  por control interno que el líder del área financiera envió oficio al jefe de la oficina de planeación solicitando  convocar a los líderes para la elaboración del Plan Anual de Adquisiciones PAA, con el objeto de que el presupuesto de la vigencia 2022 quede ajustado a las necesidades de la institución y alineado con PDI, POA y POAI. 
2.Control interno verificará que para el segundo semestre de la vigencia 2022, se haya aprobado por acto administrativo el Plan Anual de adquisiciones articulado con el PDI, POA y el POAI.</t>
  </si>
  <si>
    <t>1. Se verificó que en la vigencia, se evidenció la carpeta denominada costos 2022,  ahí  se encuentran los auxiliares de costos y gastos  de cada mes.
2. Se verificó en la carpeta denominada costos 2022, el informe acumulado de nómina de manera mensual. 
3. Control interno verificó que el técnico administrativo de costos realizó las solicitudes de la información requerida para la asignación y distribución de los costos.
4. Igualmente se  verificó que el técnico administrativo  envió de manera mensual el informe de costos de las áreas administrativas y operativas a los diferentes líderes, esto se  evidenció en el correo institucional.
5. También se verificó el cumplimiento de la periodicidad del comité de costos durante la vigencia 2022 , cumpliendo con los  objetivos  y el plan de trabajo, esto se pudo verificar a través de las actas del comité.</t>
  </si>
  <si>
    <t>1.Se evidenció la construción del indicador y sus eguimiento de manera mensual con su respectivo análisis en la matríz de indicadores institucional. 
2. Se evidenció la Resolución de cierre presupuestal. 
3.Se evidenció formato de conciliación mensual entre las áreas de Tesorería, Presupuesto y Contabilidad.</t>
  </si>
  <si>
    <t>1.Se evidenció al cierre de la vigencia 2022,  el seguimiento al indicador de equilibrio presupuestal, además de los de la ejecución del ingreso y del gasto y de manera mensual con su respectivo análisis en la matríz de indicadores institucional. 
2. Se evidenció la Resolución de cierre presupuestal, donde se determinan lss cuentas por cobrar, las cuentas por pagar y un superavit presupuestal al cierre del 2022
3. Se evidenció el  formato de conciliación mensual entre las áreas de Tesorería, Presupuesto y Contabilidad.
4. se evidenció la presentacion de informes oportuna y coincidente a los diferentes entes de control, la misma se evidencia en las diferentes plataformas donde se rinde la información.</t>
  </si>
  <si>
    <t>Se verificó que el área de sistemas realizó los Backus de forma diaria a la información sensible del área financiera.</t>
  </si>
  <si>
    <t>1. Se verificó en muestra tomada de facturación y en el aplicativo Hosvital que lo facturado por concepto de medicamentos e insumos fue debidamente suministrado a los pacientes. 
2. Se verificó por control interno en muestra tomada que los servicios fueron debidamente registrados de acuerdo a la validación realizada comparando los soportes almacenados en la carpeta compartida de RIPS vrs los reportes del sistema Hosvital. 
3.Se verificó por control interno que sí se realizan  las preauditorías por parte del Técnico encargado, antes de enviar la factura para cobro.</t>
  </si>
  <si>
    <t>1. Se verificó en muestra tomada de facturación y en el aplicativo Hosvital que lo facturado por concepto de medicamentos e insumos fue debidamente suministrado a los pacientes. 
2. Se verificó por control interno en muestra tomada que los servicios fueron debidamente registrados y facturados de acuerdo a la validación realizada comparando los soportes almacenados en la carpeta compartida de RIPS vs los reportes del sistema Hosvital. 
3. Se verificó  que hasta el mes de julio de 2022 se realizó la preauditoria de manera aleatoria por parte del Técnico encargado antes de enviar la factura para cobro y se envió informe a los líderes asistenciales sobre los principales hallazgos.</t>
  </si>
  <si>
    <t>Se verificó que el personal de cartera adelanta las gestiones de cobro con el objeto de recaudar la cartera adeudada por las diferentes entidades, lo cual fue verificado en los diferentes oficios de cobro y conciliaciones  llevadas a cabo en la presente vigencia.</t>
  </si>
  <si>
    <t>1. Control interno verificó los anexos técnicos en donde están consigandos los procedimientos permitidos. 
2.Se verificó que en la história clínica (o documento maestro)  que los procedimientos sean realizados por el profesor o el investigador. 
3.Se verificó por control interno la existencia de las pólizas que cubren a los estudiantes de cada universidad. 
4.Se verificó el registro de la asistencia a la inducción y el exámen de la aprobación a la inducción.</t>
  </si>
  <si>
    <t>1. Al finalizar la vigencia se verificaron todos los anexos técnicos enviados por las diferentes universidades, además se revisaron las actas de los CODAS en donde se revisó que no se haya materializado el riesgo y que se haya cumplido con los acuerdos de la relación docencia servicio. En la vigencia 2022 hubo 24 codas.
2. Se verificó en muestra tomada de la história clínica  que  se realizaron los registros del supervisor- profesor,  responsable en los casos donde hubo participación de los estudiantes en la atención del paciente.
3. Se verificó que en la vigencia 2022,  la institución de Educación Superior  realizó la adquisición de las pólizas de responsabilidad  civil extracontractual para los estudiantes en prácticas formativas, y el  asesor de docencia servicio, verificó que dentro de los requisitos estuviese la póliza.
4. Se verificó que en  la vigencia 2022 se realizaron inducciones a los estudiantes en humanización, seguridad del paciente, guías y protocolos de la atención, reglamento de práctica formativa y se verificó el entendimiento, se cuenta con los registros de asistencia.</t>
  </si>
  <si>
    <t>1.Se verificó la presencia en la carpeta de cada estudiante del esquema completo de vacunación. 
2.Se verificó en la carpeta de la universidad la afiliación de los estudiuantes a la ARL. Igualmente cada estudiante porta el carnét de la ARL. 
3.Se verificaron los registros de asistencia de la inducción dada a los estudiantes.</t>
  </si>
  <si>
    <t>1. Se verifico que en la vigencia 2022  el Coordinador de Docencia Servicio e Investigación,  validó el esquema completo de vacunación. 
2. Se verificó en las carpetas de las universidades la afiliación de los estudiuantes a la ARL. 
3. Se verificó en la vigencia 2022 que el docente asignado realizó  a 585 estudiantes, las jornadas de inducción general y especifica,  Lo anterior se evidenció en el registro de asistencia.</t>
  </si>
  <si>
    <t>1. Se verificaron las actas del Comité de Ética y las cartas de aval de cada proyecto. 
2. Se verificaron que los consentimientos informados estuviesen acordes con la guía GUI-DSI-02.</t>
  </si>
  <si>
    <t xml:space="preserve">Posibiliad de impacto reputacional y económico por el manejo de la confidencialidad del paciente por parte del estudiante que hace parte de la práctica clínica o de los profesionales en investigación, debido a la facilidad de acceso a la história clínica.  </t>
  </si>
  <si>
    <t>1. Se verificó que se realizó inducción a los estudiantes sobre manejo de confidencialidad de la história clínica y se verificó que  a través del formato FOR-GIN-42. se establecen los permisos y códigos. 
2. Se verificó el seguimiento del protocolo de invesigación.</t>
  </si>
  <si>
    <t xml:space="preserve">1. Se verificó que en la vigencia 2022 se realizó inducción a los estudiantes sobre manejo de confidencialidad de la história clínica y se verificó que estos permisos fueron diligenciados a través del formato FOR-GIN-42. 
2. Se verificó el manejo adecuado de los datos y del archivo de acuerdo a los  protocolos de investigación, protocolos que son revisados en los comités de ética e investigación. </t>
  </si>
  <si>
    <t xml:space="preserve">1.Se verificó por control interno que las rutas de atención se encuentran en la plataforma documental y fueron socializadas en la inducción y reinducción realizada en la institución en enero de 2022 con un  96% de cobertura.  
2. Se verificó por control interno en la revisión de la muestra de histórias clínicas que se encuentran registrados los riesgos que fueron identificados al ingreso.
3. Se verificó que en la plataforma documental se encuentran publicadas las guías de práctica clínica.  
Se verificó el informe de auditoría para el primer semestre de 2022 donde se encuentra la medición de la adherencia a las guías de práctica clínica.   
4. Se verificó por control interno que se tomo muestra del diligenciamiento de los formularios  y se evidencia que se hace seguimiento del egreso a los pacientes de primea vez        </t>
  </si>
  <si>
    <t xml:space="preserve">Control interno verificó que se realizó capacitación en el mes de abril al 100% de los lideres de los equipos primarios de mejoramiento en la vigencia 2022 y a los profesionales de enfermería sobre el triage con el apoyo de los EPM </t>
  </si>
  <si>
    <t>1. Se verificó por control interno que se cuenta con el cronograma de educación, anual para los pacientes y/o familiares. 
2. Se evidenció cronograma de capacitación de los EPM realizados de manera mensual en  temas provenientes de los diferentes programas. 
3. Control internno tomó muestra de las histórias clínicas del primer semesrtre de 2022, evidenciando que el médico psiquiátra deja constancia de educación brindada.</t>
  </si>
  <si>
    <t>1. Se evidenció que durante todo el mes de febrero se realizó capacitación en protocolo de caídas y de la sesión breve de la Meta #2. 
2. Se evidenció  la aplicación de la lista de chequeo para la prevención de caídas. 
3.Se evidenció en las actas que los EPM realizan sesiones breves de la meta 2 ( prevención en caídas 
4.Se evidenció  informe de rondas de seguridad administrativas del primer semestre de 2022</t>
  </si>
  <si>
    <t xml:space="preserve">1. Al finalizar lel segundo semestre de la vigencia 2022,  se evidenció en las actas de los equipos primarios de mejoramiento la capacitación sobre las sesión breve de  la Meta 2 de seguridad de paciente prevencion de caidas con una cobertura del 92% según el plan institucional de capacitación de la viegencia 2022 
2. Se verificó  que se aplicó la Escala de Morse para la identificación del riesgo de caidas, de lo cual se evidenció el registro en el Kardex de enfermería.
3.Se evidenció en las actas, que los EPM realizaron sesiones breves de la meta 2 ( prevención en caídas)  
4. Se verificó que se realizaron rondas de seguridad en donde se verificó infraestructura segura para la prevención de caidas, socializado al comité de seguridad del paciente para el plan de mejoramiento.
</t>
  </si>
  <si>
    <t>1. Se verificó que en las actas del  Comité de Vigilancia en Salud  se  revisaron  y se socializó al personal asistencial las medidas adoptadas para la prevención y control de infecciones asociadas a la atención en salud. En la vigencia 2022 no se evidenciaron actualizaciones a  los manuales, protocolos y procedimientos. 
2.S e evidenció que los EPM  aplican  mensualmente la Lista de Chequeo de Higiene de Manos  en el FOR-TRA-11 en los diferentes servicios, en donde  verifican el cumplimiento a la adherencia de la higiene de manos y los resultados son socializados en el boletín semestral del Programa de Seguridad del Paciente cada 6 meses. 
3.Control interno verificó que los  EPM y con el  apoyo del COPASST realizaron capacitación  y evaluación de adherencia al protocolo de higiene de manos registrado en el PRO-TRA-04  para el primer semestre de 2022. 
4. Se evidenció el inventario de los insumos realizados en el mes de Junio y con trazabilidad de 2 años. Ver informe anexo</t>
  </si>
  <si>
    <t>1. Se evidenció la realización del simulacro de evasión y perdida de pacientes el día 15 de julio de 2022. Ver informe anexo. 
2. Se verificó a través de ronda realizada por control interno en los servicios, el uso de las manillas de los pacientes, en donde se encuentra identificado el riesgo de evasión y demás. Igualmente en los tableros de las estaciones de enfermeria se encuentran estos riesgos identificados en frente del nombre de cada paciente, al igual que en el kardex de enfermería donde se encuentra identificado este riesgo. 
3. Se evidenció por control interno en los servicios y en las áreas perimetrales la presencia de sensores que se activan ante la cercanía de los pacientes hacia las zonas identificadas en riesgo. Igualmente se verificó que fue socializado en inducción y reinducción.</t>
  </si>
  <si>
    <t>1. Se evidenció que se realizaron 2 simulacros en la vigencia 2022  de evasión y pérdida de pacientes,  encontrando en el primer simulacro una adherencia del 83% aceptable para el primer semestre y para el segundo semestre se realizó simulacro en articulación con el comité hospitalario de emergencias con un resultado óptimo del 100%
2. En toda la vigencia 2022 se verificó  en los servicios, el uso de las manillas de los pacientes, en donde se encuentra identificado el riesgo de evasión y demás. Igualmente en los tableros de las estaciones de enfermería se encuentran estos riesgos identificados en frente del nombre de cada paciente, al igual que en el Kardex de enfermería donde se encuentra identificado este riesgo. 
3. Se evidenció por control interno en los servicios y en las áreas perimetrales la presencia de sensores que se activan ante la cercanía de los pacientes hacia las zonas identificadas en riesgo. Igualmente se verificó que fue socializado en inducción y reinducción.</t>
  </si>
  <si>
    <t>1. Se evidenció que se realizó capacitación dirigida a personal asistencial en el protocolo de agitación psicomotriz, triage en salud mental, exámen mental y reconocimiento de premonitorios de enfermería y terapia ocupacional, tanto a los profesionales como a los auxiliares en exámen mental, normatividad de história clínica y registros de enfermería en abril 4, 11, 18 y 25 y en  mayo 2 de 2022.  En esta capacitación se trabajaron sobre los síntomas de agitación psicomotriz y se  verificó que se realizó capacitación a los profesionales de enfermería en el primer semestre de 2022 sobre el triage durante el mes de febrero con apoyo de los EPM. 
2.Se evidenció que en los Triage realizados aparecen los singos premoniotores que indican probable agitacion psicomotriz del paciente, en la revisión de la matríz de eventos adveros se evidenció que en los eventos adversos e incidentes se reconocen estos síntomas como factores que pueden contribuir a la agresión entre pacientes.</t>
  </si>
  <si>
    <t>1.Se evidenció que se realizó capacitación  de la META 6: reducir los riesgos de atención a personas con trastornos mentales, priorizando la atención segura a pacientes con agitación psicomotriz, en la vigencia se realizaron  sesiones breves por parte de los EPM, con una cobertura del 91%.  Igualmente se realizó capacitación en agitación psicomotriz y movilización segura con el 89% a nivel institucional, se capacitó  en triage en salud mental al 93%, exámen mental, reconocimiento de premonitorios,  normatividad de história clínica y registros de enfermería. 
2. Se evidenció en la vigencia 2022,  que en los Triage realizados aparecen los signos premoniotores que indican probable agitación psicomotríz del paciente, en la revisión de la matríz de eventos adversos se evidenció que en los eventos  e incidentes se reconocen estos sintomas como factores que pueden contribuir a la agresión entre pacientes. 
3. Se evidenció  socialización en la inducción y reinducción institucional de las medidas predictivas preventivas y reactivas del riesgo de suicidio, incluyendo a terceros, del 95% según PIC.</t>
  </si>
  <si>
    <t xml:space="preserve">Se verificó que se realizó capacitación a terceros y personal que ingresa a la institucion sobre los riesgos del paciente y los protocolos como el de deteccion de objetos peligrosos, que se encuentra como evidencia en talento humano realizado por la coordinacón asistencial. </t>
  </si>
  <si>
    <t xml:space="preserve">1. Se evidenció  que se ha capacitado y socializado a los lideres de EPM equipos primarios de mejoramiento en las GRI guías de reacción inmediata relacionado con el riesgo de acercamiento sexual que se realiza cada año en el segundo semestre. 
2. Se evidenció que en las inducciones asistenciales se socializaron los riesgos del paciente inlcuido el de acercamiento sexual entre pacientes y los controles como sala por criticidad, moniotoreo por camaras, e identiicación de síntomas premonitorios. Se realizó inducción y reinducción en enero de 2022  donde se da exclusivamente los riesgos poblacionales y la implementacion de medidas preventivas, reactivas y predictivas por medio de la referente de seguridad del paciente. </t>
  </si>
  <si>
    <t>1. Se evidenció que se realizó capacitación  de la META 6: reducir los riesgos de atención a personas con trastornos mentales, priorizando la atención segura a pacientes con agitación psicomotriz, en la vigencia se realizaron  sesiones breves por parte de los EPM, con una cobertura del 91%.
2. Se evidenció que en las inducciones asistenciales se socializaron los riesgos del paciente inlcuido el de acercamiento sexual entre pacientes y los controles como sala por criticidad, moniotoreo por camaras, e identiicación de síntomas premonitorios. Se realizó inducción y reinducción,  donde se da exclusivamente los riesgos poblacionales y la implementación de medidas preventivas, reactivas y predictivas por medio de la referente de seguridad del paciente.
3. Se evidenció  socialización en la inducción y reinducción institucional de las medidas predictivas preventivas y reactivas del riesgo de suicidio, incluyendo a terceros, del 95% según PIC.</t>
  </si>
  <si>
    <t>1. Se evidenció el diligenciamiento de la escala e identificación del riesgo de suicidio SAD PERSONS que la realizan los psiquiatras al ingreso del paciente.  Se evidenció la realizacion del TRIAGE por parte de los enfermeros identificando riesgos de suicidio. 
Se evidenció que el hospital cuenta con un funcionario de seguridad privada exclusivo para la monitorizacion de cámaras y alarmas. 
2. Se evidenció que el protocolo de detección de objetos peligrosos es socializado en inducción asistencial.
Se evidenció socialización en la inducción y reinducción institucional en enero 2022 de las medidas predictivas, preventivas y reactivas del riesgo de suicidio.</t>
  </si>
  <si>
    <t>1. Se evidenció el diligenciamiento de la escala e identificación del riesgo de suicidio SAD PERSONS que la realizan los psiquiátras al ingreso del paciente y f ue auditado en la auditoria PAR.
2. Se evidenció la realización del triage por parte de los enfermeros identificando riesgos de suicidio, en história clínica, en manilla de identificación del paciente, colocando el riesgo con color lila según protocolo, con lista de chequeo de adherencia de identificación correcta del 91% 
2. Se evidenció que el hospital cuenta con una central de monitoreo, con la intención de hacer seguimiento por  cámaras a los pacientes en los diferentes servicios. 
3. Se evidenció que el protocolo de detección de objetos peligrosos es socializado en inducción  asistencial. 
4. Se evidenció  socialización en la inducción y reinducción institucional de las medidas predictivas preventivas y reactivas del riesgo de suicidio, incluyendo a terceros, del 95% según PIC.
5. Se evidenció capacitación al paciente, familia y comunidad en la prevención del suicidio con apoyo del grupo de educación en salud GES, con una participación de 698 usuarios en el 2022.</t>
  </si>
  <si>
    <t xml:space="preserve">Se evidenciaron los listados de asistencia y el contenido de la inducción asistencial que se realizó a terceros y personal institucional, la socialización de los derechos y deberes, el protocolo de servicio y las prácticas humanizantes, también reposa la evidencia de la inducción y reinducción del PIC que lo soporta talento humano donde se habla de estos contenidos. 
Se evidenciaron las listas de chequeo de prácticas humanizantes y los resultados del informe de mapa de empatía que evalúa la adherencia a dichas prácticas. 
Se evidenció la resolutividad de las manifestaciones de tipo de vulneración de derechos y la socialización en el comité de ética. </t>
  </si>
  <si>
    <t>1. Se evidenciaron  los listados de asistencia y el contenido de la inducción asistencial que se realiza a terceros y personal institucional la socialización de los derechos y deberes, el protocolo de servicio y las prácticas humanizantes, también reposa la evidencia de la inducción y reinducción del PIC que lo soporta talento humano donde se habla de estos contenidos, con una cobertura del 95% 
2. Se evidenciaron las listas de chequeo de prácticas humanizantes del 100% según listas de chequeo realizadas por los EPM.  Se logró cumplimiento del 93% de prácticas humanizantes, cobertura de capacitación institucional en humanización de la atención en salud del 97%, cumplimiento del 96% en la estrategia NOD. Se alcanzó el 96% de satisfacción global por parte de los usuarios en donde el 99% recomendarían esta institución.
3. Se evidenció la resolutividad de las manifestaciones de tipo de vulneración de derechos y la socialización en el comité de ética.</t>
  </si>
  <si>
    <t xml:space="preserve">1. Se verificó por control interno que las rutas de atención se encuentran en la plataforma documental y fueron socializadas en la inducción y reinducción realizada en la institución y en los EPM durante los meses de febrero y mayo en las sesiones breves.   
2.Se verificó por control interno en la revisión de la muestra de histórias clínicas establecidas que se encuentran registrado los riesgos que fueron identificados al ingreso.  
3.Se verificó que en la plataforma documental se encuentran publicadas las guías de práctica clínica.  
Se verificó el informe de auditoría par del primer semestre de 2022 donde se encuentra la medición de la adherencia a las guías de práctica clínica. 
4. Se verificó por control interno que se tomo muestra del diligenciamiento de los formularios, en donde se evidencia que si de hace seguimiento del egreso a los pacientes de primea vez         </t>
  </si>
  <si>
    <t>1. Al finalizar la vigencia, control interno estableció que se desarrolló el cronograma de las actividades propuestas por el grupo de Educación en Salud (GES) y se evidenciaron en el Drive. Igualmente se resalta la aceptación por parte de la comunidad al club de ciudadores, estrategia institucional, eductiva para el paciente, familia y comunidad, logrando la participación de 698 usuarios en el año 2022
2. Se evidenciaron las capacitaciones en las actas que realizaron los Equipos Primarios de Mantenimiento (EPM), al finalizar la vigencia 2022. Se realizó capacitación a los pacientes y familia  en el año 2022 con una asistencia de 6.115 usuarios.
3. Control interno tomó muestra al finalizar la vigencia 2022 en donde se verificó  la educación brindada al paciente por el equipo tratanrte, através de histórias clinicas y actas de EPM y los informes del grupo de educación en salud GES.</t>
  </si>
  <si>
    <t>1.Se evidenció que durante todo el mes de febrero se realizó capacitación en protocolo de caídas y de la sesión breve de Meta #2.
2. Se evidenció  la aplicación de la lista de chequeo para la prevención de caídas. 
3. Se evidenció en las actas que los EPM realizan sesiones breves de la meta 2 ( prevención en caídas)</t>
  </si>
  <si>
    <t xml:space="preserve">
1. Al finalizar lel segundo semestre de la vigencia 2022,  se evidenció en las actas de los equipos primarios de mejoramiento la capacitación sobre las sesión breve de  la Meta 2 de seguridad de paciente prevención de caidas con una cobertura del 92% según el plan institucional de capacitación de la vigencia 2022 
2. Se verificó  que se aplicó la Escala de Morse para la identificación del riesgo de caidas, de lo cual se evidenció el registro en el Kardex de enfermería.
3. Se evidenció en las actas, que los EPM realizaron sesiones breves de la meta 2 ( prevención en caídas)  
4. Se verificó que se realizaron rondas de seguridad en donde se verificó infraestructura segura para la prevención de caídas, socializado al comité de seguridad del paciente para el plan de mejoramiento.</t>
  </si>
  <si>
    <t>1. Se evidenció que se realizó capacitación dirigida a personal asistencial en el protocolo de agitación psicomotriz, triage en salud mental, exámen mental y reconocimiento de premonitorios.de enfermería y terapia ocupacional, tanto a los profesionales como a los auxiliares en exámen mental, normatividad de história clínica y registros de enfermería en abril 4, 11, 18 y 25 y en  mayo 2 de 2022. En esta capacitación se trabajaron sobre los síntomas de agitación psicomotriz y se  verificó que se realizó capacitación a los profesionales de enfermería en el primer semestre de 2022 sobre el triage durante el mes de febrero con apoyo de los EPM 
2.Se evidenció que en los Triage realizados aparecen los signos premoniotores que indican probable agitación psicomotriz del paciente, en la revisión de la matríz de evnentos adveros se evidencia que en los eventos adversos e incidentes se reconocen estos síntomas como factores que pueden contribuir a la agresión entre pacientes.</t>
  </si>
  <si>
    <t>1.Se evidenció que se realizó capacitación dirigida a personal asistencial   de enfermería y terapia ocupacional, tanto a los profesionales como a los auxiliares en el protocolo de agitación psicomotriz, triage en salud mental, exámen mental, reconocimiento de premonitorios,  normatividad de história clínica y registros de enfermería.
2.Se evidenció que  en la vigencia 2022,  se realizaron los Triage y  aparecieron los signos premoniotores que indican probable agitación psicomotríz del paciente, en la revisión de la matríz de eventos adversos se evidenció que en los eventos  e incidentes se reconocen estos síntomas como factores que pueden contribuir a la agresión entre pacientes.</t>
  </si>
  <si>
    <t xml:space="preserve">Se evidenciaron los listados de asistencia y el contenido de la inducción asistencial que se realiza a terceros y personal institucional sobre la socialización de los derechos y deberes, el protocolo de servicio y las prácticas humanizantes, también reposa la evidencia de la inducción y reinducción del PIC que lo soporta talento humano donde se habla de estos contenidos. 
Se evidenciaron las listas de chequeo de prácticas humanizantes y los resultados del informe de mapa de empatía que evalúa la adherencia a dichas prácticas. 
Se evidenció la resolutividad de las manifestaciones de tipo de vulneración de derechos y la socialización en el comité de ética. </t>
  </si>
  <si>
    <t>Se evidenciaron  los listados de asistencia y el contenido de la inducción asistencial que se realiza a terceros y personal institucional la socialización de los derechos y deberes, el protocolo de servicio y las prácticas humanizantes, también reposa la evidencia de la inducción y reinducción del PIC que lo soporta talento humano donde se habla de estos contenidos. 
Se evidenciaron las listas de chequeo de prácticas humanizantes y los resultados del informe de mapa de empatía que evalúa la adherencia a dichas prácticas. 
Se evidenció la resolutividad de las manifestaciones de tipo de vulneración de derechos y la socialización en el comité de ética</t>
  </si>
  <si>
    <t>1. Se evidenció la asignación de pacientes de primera vez a todos los psiquiátras de consulta externa.
2. Se evidenciaron en los cuadros de turno del servicio de urgencias que hay asignadas horas para consulta externa a algunos de los psiquiátras de este servicio.</t>
  </si>
  <si>
    <t>1. Se evidenció que al finalizar la vigencia 2022 se asignaron citas de primera vez a  a todos los psiquiátras de consulta externa, en total fueron 4529 citas de primera vez.
2. Al revisar los cuadros de turno del servicio de urgencias se evidenció que se asignaron mensualmente horas para consulta externa a algunos de los psiquiátras de este servicio, en total se asignaron 3400 horas durante la vigencia 2022.</t>
  </si>
  <si>
    <t>1. Se evidenció el indicador de oportunidad en la asignación de citas en consulta externa. 
2. Se verificó que en la plataforma documental se encuentran publicadas las guías de práctica clínica.  Se verificó el informe de auditoría par del primer semestre de 2022 donde se encuentra la medición de la adherencia a las guías de práctica clínica. 
3.Se verificó el informe de auditoría par del primer semestre de 2022 donde se encuentra la medición de la adherencia a las guías de práctica clínica.</t>
  </si>
  <si>
    <t>1. Se evidenció  el indicador de oportunidad en la asignación de citas en consulta externa y en la vigencia 2022 fue de 8.2 días el cual se encuentra por debajo de la meta que es de 10 dias.
2. Se verificó que en la plataforma documental se encuentran publicadas las guías de práctica clínica.  
3. Se verificó el informe de auditoría par del segundo semestre de 2022, el cual muestra una dherencia global del 92% a las guías de práctica clinica.</t>
  </si>
  <si>
    <t xml:space="preserve">1.Se verificó por control interno que las rutas de atención se encuentran en la plataforma documental y fueron socializadas en la inducción y reinducción realizada en la institución y en los EPM durante los meses de febrero y mayo de 2022, en las sesiones breves. 
2. Se verificó por control interno en la revisión de la muestra de histórias clínicas establecidas que se encuentran registrados los riesgos que fueron identificados al ingreso. 
3.Se verificó que en la plataforma documental se encuentran publicadas las guías de práctica clínica.  
Se verificó el informe de auditoría par del primer semestre de 2022 donde se encuentra la medición de la adherencia a las guías de práctica clínica.   
4. Se verificó por control interno que se tomo muestra del diligenciamiento de los formularios, evidenciando  que si se hace seguimiento del egreso a los pacientes de primea vez        </t>
  </si>
  <si>
    <t>1. Al finalizar la vigencia 2022 se evidenció que se dió cumplimiento a la publicación en la plataforma documental de las rutas de atención y su socialización en los EPM en las sesiones breves, en inducción y reinducción con una cobertura del 95%
2. Igualmente en la muestra del segundo semestre de 2022 se verificó que en las Histórias Clinicas fueron incluidos los riesgos. 
3. Se verificó que en la plataforma documental se encuentran publicadas las guías de práctica clínica.  
4. Se verificó el cumplimiento de la ruta del egreso del paciente.</t>
  </si>
  <si>
    <t>1. Se verificó por control interno que se cuenta con el cronograma de educación anual para los pacientes y/o familiares.
2. Se evidenció cronograma de capacitación de los EPM realizados de manera mensual en  temas provenientes de los diferentes programas. 
3.Control interno toma muestra de las histórias clínicas del primer semestre de 2022, evidenciando que el médico psiquiátra deja constancia de educación brindada.</t>
  </si>
  <si>
    <t xml:space="preserve">1. Al finalizar la vigencia, control interno estableció que se desarrolló el cronograma de las actividades propuestas por el grupo de Educación en Salud (GES) y se evidenciaron en el Drive. Igualmente se resalta la aceptación por parte de la comunidad al club de ciudadores, estrategia institucional educativa para el paciente, familia y comunidad, logrando la participación de 698 usuarios en el año 2022
2.Se evidenciaron las capacitaciones en las actas que realizaron los Equipos Primarios de Mantenimiento (EPM), al finalizar la vigencia 2022. Se realizó capacitación a los pacientes y familia  en el año 2022 con una asistencia de 6.115 usuarios.
3.Control interno tomó muestra al finalizar la vigencia 2022 en donde se verificó  la educación brindada al paciente por el equipo tratante, através de histórias clínicas y actas de EPM y los informes del grupo de educación en salud GES.
</t>
  </si>
  <si>
    <t>1.Se evidenció que durante todo el mes de febrero se realizó capacitación en protocolo de caídas y de la sesión breve de Meta #2. 
2. Se evidenció  la aplicación de la lista de chequeo para la prevención de caídas. 
3.Se evidenció en las actas que los EPM realizan sesiones breves de la meta 2 ( prevención en caídas) 
4.Se anexo informe de las rondas de seguridad administrativas del primer Semestre de  2022</t>
  </si>
  <si>
    <t>1. Se verificó que en las actas del  Comité de Vigilancia en Salud  se  revisaron  y se socializó al personal asistencial las medidas adoptadas para la prevención y control de infecciones asociadas a la atención en salud.  Se evidenció que los manuales, protocolos y procedimientos, se encuentran vigentes.
 2. Se evidenció que Los EPM  aplican  mensualmente la Lista de Chequeo de Higiene de Manos  en el FOR-TRA-11 en los diferentes servicios, en donde  verifican el cumplimiento a la adherencia de la higiene de manos, y los resultados son socializados en el boletín semestral del Programa de Seguridad del Paciente cada 6 meses 
3.Control interno verificó que los  EPM y con el  apoyo del COPASST realizaron capacitación  y evaluación de adherencia al protocolo de higiene de manos registrado en el PRO-TRA-04,para el primer semestre de 2022. 
4.Se evidenció el inventario de los insumos realizados en el mes de Junio y con trazabilidad de 2 años. Ver informe anexo</t>
  </si>
  <si>
    <t>1. Al finalizar la vigencia 2022, se evidenció en las actas del Comité de vigilancia en saluad,  la  revisión  y  socialización  al personal asistencial de  las medidas adoptadas para la prevención y control de infecciones asociadas a la atención en salud.  
 2. Se evidenció la aplicación  mensual por parte de los EPM de la Lista de Chequeo de Higiene de Manos  en el FOR-TRA-11 en los diferentes servicios, en donde se verificó el cumplimiento a la adherencia que fue del 100% de los servicios relacionado con la higiene de manos  y los resultados fueron socializados en los boletínes  del Programa de Seguridad del Paciente.  
3. Higiene de manos: se realizó capacitación a nivel institucional a los colaboradores sobre la higine de manos con una cobertura del 91%, midiendo adherencia al conocimiento en la técnica de higiene de manos del 91.1%, también con los EPM y con el  apoyo del COPASST se  realizó  capacitación  y evaluación de adherencia al protocolo de higiene de manos según el PRO-TRA-04 y  se mide el conocimiento de los momentos de lavado de manos con un promedio del 97.4%,  de conocimiento de adeherencia a los 5 momentos de la OMS. Se evidenció medición de la disponibilidad de elementos para la higiene de manos, alcohol 234 unidades, jabón antibacterial 68, jabon cosmético 218, dispensador de toalla 254, incremento del más de 50% comparado con años anteriores,  en el FOR-TRA-94. igualmente se evidenciaron listas de chequeo para detectar. prevenir y reducir el riesgo de infecciones asociadas con la atención en salud: adherencia a protocolos de aislamiento, higiene de manos, limpieza y desinfección, tomas de muestra covid, colocación y mantenimiento de sondas nasogástricas, bioseguridad, oxigenoterapia, colocación y mantenimiento de sonda vesical, venopunción, manejo de derrames y fluidos, todo esto documentado en el comité de vigilancia en salud (Cove)</t>
  </si>
  <si>
    <t>1. Se evidenció la realización del simulacro de evasión y pérdida de pacientes el día 15 de julio de 2022. Ver informe anexo. 
2. Se verificó a través de ronda realizada por control interno en los servicios, el uso de las manillas de los pacientes, en donde se encuentra identificado el riesgo de evasión y demás. Igualmente en los tableros de las estaciones de enfermería se encuentran estos riesgos identificados en frente del nombre de cada paciente, al igual que en el Kardex de enfermería donde se encuentra identificado este riesgo. 
3.Se evidenció por control interno en los servicios y en las áreas perimetrales la presencia de sensores que se activan ante la cercanía de los pacientes hacia las zonas identificadas en riesgo. Igualmente se verificó que fue socializado en inducción y reinducción.</t>
  </si>
  <si>
    <t>1.Se evidenció que se realizó capacitación dirigida a personal asistencial en el protocolo de agitación psicomotriz, triage en salud mental, exámen mental y reconocimiento de premonitorios al personal de enfermería y terapia ocupacional, tanto a los profesionales como a los auxiliares en exámen mental, normatividad de história clínica y registros de enfermería en abril 4, 11, 18 y 25 y en  mayo 2 de 2022. En esta capacitación se trabajó sobre los síntomas de agitación psicomotríz y se  verificó que se realizó capacitación a los profesionales de enfermería en el primer semestre de 2022 sobre el triage durante el mes de febrero con apoyo de los EPM. 
2. Se evidenció que en los Triage realizados aparecen los signos premoniotores que indican probable agitación psicomotríz del paciente, en la revisión de la matríz de eventos adveros se evidencia que en los eventos adversos e incidentes se reconocen estos sintomas como factores que pueden contribuir a la agresión entre pacientes.</t>
  </si>
  <si>
    <t>1. Se evidenció que se realizó capacitación  de la META 6: reducir los riesgos de atención a personas con trastornos mentales, priorizando la atención segura a pacientes con agitación psicomotriz, en la vigencia se realizaron  sesiones breves por parte de los EPM, con una cobertura del 91%.  Igualmente se realizó capacitación en agitación psicomotriz y movilización segura con el 89% a nivel institucional, se capacitó  en triage en salud mental al 93%, exámen mental, reconocimiento de premonitorios,  normatividad de história clínica y registros de enfermería. 
2. Se evidenció en la vigencia 2022,  que en los Triage realizados aparecen los signos premoniotores que indican probable agitación psicomotríz del paciente, en la revisión de la matríz de eventos adversos se evidencia que en los eventos  e incidentes se reconocen estos sintomas como factores que pueden contribuir a la agresión entre pacientes. 
3. Se evidenció  socialización en la inducción y reinducción institucional de las medidas predictivas preventivas y reactivas del riesgo de suicidio, incluyendo a terceros, del 95% según PIC.</t>
  </si>
  <si>
    <t xml:space="preserve">1.Se evidenció que se  capacitó  y socializó  a los líderes de EPM equipos primarios de mejoramiento en las GRI guías de reacción inmediata relacionado con el riesgo de acercamiento sexual, en la vigencia 2022.
2.Se evidenció que en las inducciones asistenciales se socializó los riesgos del paciente inlcuido el de acercamiento sexual entre pacientes y los controles como sala por criticidad, moniotoreo por cámaras e identiicación de síntomas premonitorios. Se realizó inducción y reinducción en enero de 2022  donde se da exclusivamente los riesgos poblacionales y la implementación de medidas preventivas, reactivas y predictivas por medio de la referente de seguridad del paciente. </t>
  </si>
  <si>
    <t>1.Se evidenció que se realizó capacitación  de la META 6: reducir los riesgos de atención a personas con trastornos mentales, priorizando la atención segura a pacientes con agitación psicomotriz, en la vigencia se realizaron  sesiones breves por parte de los EPM, con una cobertura del 91%.
2.Se evidenció que en las inducciones asistenciales se socializaron los riesgos del paciente inlcuido el de acercamiento sexual entre pacientes y los controles como sala por criticidad, moniotoreo por cámaras, e identiicación de síntomas premonitorios. Se realizó inducción y reinducción,  donde se da exclusivamente los riesgos poblacionales y la implementación de medidas preventivas, reactivas y predictivas por medio de la referente de seguridad del paciente.
3. Se evidenció  socialización en la inducción y reinducción institucional de las medidas predictivas preventivas y reactivas del riesgo de suicidio, incluyendo a terceros, del 95% según PIC.</t>
  </si>
  <si>
    <t>1.Se evidenció el diligenciamiento de la escala e identificacion del riesgo de suicidio SAD PERSONS que la realizan los psiquiatras al ingreso del paciente. 
Se evidenció la realización del TRIAGE por parte de los enfermeros identificando riesgos de suicidio. 
2. Se evidenció que el hospital cuenta con una central de monitoreo, con la intención de hacer seguimiento por  cámaras a los pacientes en los diferentes servicios. 
Se evidenció que el protocolo de detección de objetos peligrosos es socializado en inducción asistencial. 
Se evidenció socialización en la inducción y reinducción institucional en enero 2022 de las medidas predictivas preventivas y reactivas del riesgo de suicidio.</t>
  </si>
  <si>
    <t xml:space="preserve">Se evidenciaron  los listados de asistencia y el contenido de la inducción asistencial que se realiza a terceros y personal institucional la socialización de los derechos y deberes, el protocolo de servicio y las prácticas humanizantes, también reposa la evidencia de la inducción y reinducción del PIC que lo soporta talento humano donde se habla de estos contenidos. 
Se evidenciaron las listas de chequeo de prácticas humanizantes y los resultados del informe de mapa de empatía que evalúa la adherencia a dichas prácticas. 
Se evidenció la resolutividad de las manifestaciones de tipo de vulneración de derechos y la socialización en el comité de ética. </t>
  </si>
  <si>
    <t xml:space="preserve">Se evidencia la realización de la conciliación medicamentosa en las histórias clínicas revisadas y se evidencia la asistencia a la capacitación del personal médico en conciliación medicamentosa. </t>
  </si>
  <si>
    <t>Se evidenció la realización de la conciliación medicamentosa en algunas histórias clínicas revisadas y se evidenció la asistencia  del personal médico a la capacitación en conciliación medicamentosa. La adherencia evidenciada por la herramienta paciente trazador del año 2022 a la conciliacion medicamentosa fue del 85%. También se verificó el cumplimiento en el informe de adherencia a la guías de práctica clínica GPC en el año 2022, donde se establece continuar con la capacitación en el diligenciamiento obligatorio de la conciliación medicamentosa.</t>
  </si>
  <si>
    <t>Se evidenció que se construyó de manera conjunta entre el tercero y el equipo pacas, el indicador que monitoriza permanentemente los tiempos y el cargue en el sistema de la información,  los resultados fueron llevados al comité de seguridad del paciente</t>
  </si>
  <si>
    <t xml:space="preserve">Se evidenció que el profesional universitario de calidad y la coordinadora de la sede de laboratorio, desde el segundo semestre de 2022 definieron los indicadores del proceso de laboratorio clínico que aplican para el servicio en el formato de FOR-SIG-17 Ficha Técnica de Indicadores, con las metas según los requisitos de habilitacion y acreditación.  Entre los indicadores que se formularon estan: Oportunidad en la entrega de resultados de urgencias y hospitalización, oportunidad en la entrega de resultados críticos, porcentaje de nuevas muestras solicitadas y porcentaje de resultados cargados a la interfase.
Igualmente se verificó que en el equipo de autoevaluación de procesos asistenciales (PACAS) se determinó con la coordinadora de la sede de laboratorio que funciona en el hospital, que cada mes se realizará una reunión de socialización y seguimiento a los indicadores establecidos con el área de calidad.  El líder de servicios ambulatorios con la profesional universitario de sistemas realizaran seguimiento permanente al cargue de los resultados de laboratorios clínicos en la interfase. </t>
  </si>
  <si>
    <t xml:space="preserve">Se verificó por control interno que los auxiliares de enfermería  y los de  terapia  ocupacional  registran en el Plan Terapéutico de la  história clínica,  si  el paciente requiere supervisión especial. Igualmente se verificó que se  registran en las notas de enfermería  los criterios de ingreso y egreso del paciente. </t>
  </si>
  <si>
    <t>Se verificó por control interno que  al finalizar la vigencia 2022  se  diò continuidad por  los auxiliares de enfermería  y los de  terapia  ocupacional registrando en el Plan Terapéutico de la  história clínica, si  el paciente requiere supervisión especial. Igualmente se verificó que se  registraron en las notas de enfermería  los criterios de ingreso y egreso del paciente, en el año fueron  380 pacientes.</t>
  </si>
  <si>
    <t>1. Control interno verificó que el Auxiliar  de enfermería y el Auxiliar de Terapia Ocupacional, realizan acompañamiento del paciente con movilidad reducida, quién ha sido  previamente orientado desde el autocuidado a través de la entrega de recomendaciones generales. Lo anterior se evidenció  en la História Clínica del paciente. 
2. Se verificó en actividades educativas por parte de los EPM  la adherencia al protocolo de prevención de caídas. 
3. Se verificaron  los reportes  en la história clínica por parte de lo auxiliares de terapia ocupacional y enfermería.</t>
  </si>
  <si>
    <t>1. Control interno verificò que el Auxiliar  de enfermería y el Auxiliar de Terapia Ocupacional, realizaron acompañamiento del paciente con movilidad reducida, quién ha sido  previamente orientado desde el autocuidado a través de la entrega de recomendaciones generales. Lo anterior se evidenciò  en la História Clínica del paciente. 
2. Se verificò en actividades educativas por parte de los EPM  la adherencia al protocolo de prevención de caídas y no hubo materializaciòn del riesgo.
3. Se verificaron  los reportes  de los efectos adversos secundarios a la ingesta de medicamentos, descritos en la história clínica por parte de los auxiliares de terapia ocupacional y enfermería.</t>
  </si>
  <si>
    <t xml:space="preserve">Posibilidad de impacto en la prestación del servicio por  abandono voluntario al plan terapéutico  del paciente debido a demoras en los trámites administrativos </t>
  </si>
  <si>
    <t>1. Control interno verificó que los integrantes del  equipo terapéutico del programa realizaron  las actividades descritas en el PRO-ISC-01, evidenciandose en los registros de la História Clínica.
2. Control interno verificó que el equipo terapéutico realizó el cierre de la história clínica (en las notas de evolución relacionadas con la novedad de la autorización), y verificó que el enfermero del programa  entregara la documentación  necesaria a  Facturación y a Central de autorizaciones (pròrroga del servicio).</t>
  </si>
  <si>
    <t>Control interno verifcó que el médico psiquiátra registró la conciliación medicamentosa de cada paciente y el auxiliar de enfermería brindó la orientación a la familia y lo registró en las notas de enfermería de la História Clínica. Igualmente se verificó que el profesional de enfermería del sevicio realizó el seguimiento a la nota de enfermería y al documento de conciliación medicamentosa.</t>
  </si>
  <si>
    <t>Al finalizar la vigencia se evidenció que se cumpliò con el procedimiento de conciliaciòn medicamentosa, verificando se hubo un efectivo control del riesgo en la vigencia 2022.</t>
  </si>
  <si>
    <t>Posibilidad de impacto en la prestación del servicio por inoportunidad de los líderes en la respuesta a las manifestaciones y ausencia o inoportunidad en la gestión del profesional SIAU a las manifestaciones,  debido a priorización inadecuada  de los líderes en la oportunidad de respuesta de la manifestación</t>
  </si>
  <si>
    <t>Control interno verificó que se reponde de manera oportuna las PQRS y estableció  que se generó un informe de todas las manifestaciones y que fue publicado en la página web de la entidad.</t>
  </si>
  <si>
    <t>Se verificò por Control interno que al terminar la vigencia 2022, se rindieron los informes correspondientes a las manifestaciones, dando respuesta oportuna y de fondo a todas las quejas. Igualmente los informes fueron publicados en la web de la entidad.</t>
  </si>
  <si>
    <t xml:space="preserve">Posibilidad de impacto en la prestación del servicio por inoportunidad de los líderes en la respuesta a las manifestaciones y  la no gestión del profesional del SIAU. </t>
  </si>
  <si>
    <t>Control interno evidenció que se aplica el diligenciamiento del FOR-SIA-05 de las manifestaciones recibidas durante el periodo, enviando las respuestas oportunas a los usuarios y visualizando ficha de indicador.</t>
  </si>
  <si>
    <t>Control interno verificò que al finalizar el segundo semestre de 2022, se dió repuesta oportuna a las manifestaciones del cliente interno y externo,  igualmente se publicò el informe de las manifestaciones en la página web de la entidad. Del total  de las manifestaciones recepcionadas en esta vigencia, el  74% correspondieron a felicitaciones para los servicios y funcionarios.</t>
  </si>
  <si>
    <t>Control interno evidenció que se aplica el Manual MAN-SIA-01 y el protocolo del servicio al usuario, publicado en la plataforma de la entidad.</t>
  </si>
  <si>
    <t>Posibilidad de impacto en la prestación del servicio  por Inoportunidad del personal del SIAU en la aplicación de la encuesta de satisfacción, por  priorizar otras actividades descuidando la satisfacción del usuario.</t>
  </si>
  <si>
    <t>Se verificó por control interno que se realizó la encuesta en el formato FOR-SIA-03 y los resultados fueron socializados en el comité de humanización, en donde participan los líderes de procesos y la alta dirección.</t>
  </si>
  <si>
    <t>Posibilidad de impacto reputacional, económicó y legal por desabastecimiento de los medicamentos y dispositivos médicos, debido a la falta de materias primas para la elaboración de los  productos farmacéuticos por parte de los fabricantes, igualmente por la falta de planeación  presupuestal de la entidad y por falta de planeación de las necesidades de los productos famacéuticos, ocasionado por el servicio farmacéutico contratado.</t>
  </si>
  <si>
    <t xml:space="preserve">La valoración del  riesgo y los controles fueron identificados para el servicio farmacéutico a finales de la vigencia 2022 </t>
  </si>
  <si>
    <t xml:space="preserve">1. Control interno verificó que el químico farmacéutico realizó la revisión  de las normativas actualizadas en regulación de precios de medicamentos por parte del Ministerio de Salud y Protección Social y notificó a la subgerencia científica y a la subgerencia financiera con el fin de realizar ajustes en los precios de los productos y verificó que la subgerencia financiera notificó a las EPS los cambios generados para acordar las nuevas tarifas. 
</t>
  </si>
  <si>
    <t>Posibilidad de Impacto económico y legal por el vencimiento y deterioro de los  medicamentos y dispositivos médicos en las  áras de almacenamiento,  debido a la falta de seguimiento de las fechas de vencimiento de los productos farmacéuticos y  por realizar el almacenamiento sin el debido cumplimiento de las especificaciones técnicas del fabricante  por parte de los responsables de su seguridad, control y custodia,  ocasionando un  riesgo  en la seguridad del paciente.</t>
  </si>
  <si>
    <t>1.Se estableció por control interno que el quimico farmacéutico verificó mensualmente que el personal de enfermeria hubiese diligenciado el listado de medicamentos y dispositivos médicos  y que se hayan notificado al servicio farmacéutico  los productos próximos a vencer  o que hayan sufrido deteriodo por cóndiciones ambientales inadecuadas.  
2. Igualmente se establecio por control interno que el químico farmacéutico verificó que el director técnico del servicio farmacéutico realizó las  capacitaciones al personal de enfermería sobre el almacenamiento y custodia de los medicamentos y dispositivos médicos de acuerdo a las especificaciones técnicas de los fabricantes, así como del control de fechas de vencimiento. 
3. También se estableció que el quimico farmacéutico verificó que el director técnico del servicio farmacéutico hubiese realizado los controles de las fechas de vencimiento en el servicio farmacéutico y notificara cuando ingresen productos con fecha inferior a 1 año con su respectiva carta de compromiso de devolución, en caso que no haya suficuente rotación.</t>
  </si>
  <si>
    <t>1. Control interno verificó que se revisó el listado de medicamentos de control especial de los carros de paro, botiquines, kit o stock de medicamentos y que estuvieran bajo llave y completos. 
2.Control interno verificó que los productos se mantienen bajo llave en los carros de paro, botiquines, kit o stock de medicamentos y que estos correspondían a lo formulado por el médico tratante y  que coincidían con los kárdex de administración de medicamentos. Verificó que el candado del carro de paro coincidia con el serial que se encuentra en el documento. 
3.Control interno verificó que el servicio farmacéutico realizó el ingreso adecuado de los productos por devolución y aprovechamiento que se presentan en los servicios asistenciales y que el personal de enfermería hubiese hecho la devolución en el sistema y formatos correspondientes.</t>
  </si>
  <si>
    <t xml:space="preserve">1.Control interno verificó que se revisó el perfil farmacoterapéutico y se confrontó con histórias clínicas y kardex de administración lo entregado versus lo devuelto.
2.Control interno verificó que se revisó de manera periodica y aleatoria los botiquines o stock de medicamentos para pacientes, confrontando lo registrado en el perfil farmacoterapéutico y kardex de administración de medicamentos. 
3.Control interno verificó que se realizaron las justificaciones al presentarse inconsistencias entre las devoluciones y lo registrado en perfil farmacoterapéutico  </t>
  </si>
  <si>
    <t>1. Control interno verificó que se realizó la recepción técnica utilizando la tabla militar estándar. 
2. Control interno verificó que se realizó la revisión aleatoria de medicamentos y dispositivos médicos en el área de almacenamiento para detectar posibles problemas de calidad. 
3. Control interno verificó que se realizó revisión periodica de los controles de temperatura y humedad y que se almacenen los productos de acuerdo a las especificaciones del fabricante.</t>
  </si>
  <si>
    <t>1. Control interno verifico que en la NAS( dispositivo de almacenamiento) se encuentra una carpeta con los Backup de las bases de datos de Hosvital, Kactus e Interlab, asi mismo se revisó la carpeta en físico donde se encuentra el historial de los oficios relacionando las entregas mensuales de los Backup para su almacenamiento en la caja fuerte. 
2.Se verificó por control interno que al revisar  el Drive licenciado se evidenciaron los Backups de las bases de datos de los últimos tres días al momento del seguimiento. 
3.Control interno ingresó al Data Center donde evidenció los dos equipos de seguridad perimetral y el técnico de sistemas enseño las políticas de seguridad parametrizadas en dichos equipos y su licenciamiento.</t>
  </si>
  <si>
    <t>Se verificó por control interno  que al finalizar la vigencia 2022, la institución celebró un contrato  para tener un Backup del servidor principal en un data center externo, certificado TIER IV, por la vigencia de 12 meses. El objetivo era minimizar el riesgo para evitar la materialización y que la información de los Software institucionales quedara protegida.  Al finalizar la vigencia se evidenció que los controles del riesgo fueron efectivos.</t>
  </si>
  <si>
    <t>1.Control interno revisó el cronograma donde se evidenció la programación de los dos mantenimientos para la vigencia 2022, se estableció que ya se realizó uno de ellos y se evidenció el soporte emitido por el proveedor de la ejecución del mantenimiento. Para el mes de septiembre de acuerdo al cronograma esta programado el segundo mantenimiento. 
2.Se verificó por control interno el cronograma de los dos simulacros programados para la vigencia 2022 que fueron aprobados y socializados al equipo de gerencia de la información  a través de acta. También se verificó el informe de la ejecución del primer simulacro y su socialización. 
3.Se verificaron las licencias de los equipos de seguiridad que se encuentan activas y su vencimiento es en el 2024. 
4.Se verificó que el ingreso al Data Center tiene como medida de seguridad de ingreso el detector de huella, donde solo se permite el ingreso al personal autorizado.</t>
  </si>
  <si>
    <t xml:space="preserve">!. Se evidenció que se ejecutó el segundo mantenimiento programado para el segundo semestre de 2022, y se evidenciaron los soportes.
2. Se evidenció informe del resultado de los simulacros realizados en el segundo semestre de 2022 y la socialización al equipo de autoevaluación de gerencia de la información.
3. Se verificaron las licencias de los equipos de seguiridad que se encuentran activas y su vencimiento es en el 2024.- 
</t>
  </si>
  <si>
    <t xml:space="preserve">1. Se verificó que la entidad cuenta con el acuerdo de confidencialidad al ingreso de los funcionarios y estos reposan en la hoja de vida de los funcionarios. Y se verificó que existe la cláusula contractual de confidencialidad para los proveedores. 
2.Se verificó que se realizó la socialización y se realizó la  evaluación de la política de seguridad de la información en evento programado por el área de talento humano a toda la comunidad hospitalaria. 
3.Se verificó que  se gestiona el formato de activar o inactivar usuarios FOR-GIN-42, para crear usuarios en el sistema de informacion Hosvital. Se revisaron formatos del primer semestre de la vigencia 2022 en donde la autorizaciones estan acordes a las fechas de solicitudes. 
4.Control interno evidenció que el técnico de archivo diligencia el formato  de préstamo de documentos FOR-GIN-11. Igualmente se evidenció que la auxiliar administrativa de estadistica diligencia el formato  de solicitud y entrega de história clínica FOR-GIN-09.
5.Se verificó que el profesional especializado del área de estadística da cumplimiento al procedimiento de estadística y control de la información PRO-GIN-08 y se verrificó que gestiona el formato de solicitud de información FOR-GIN-39  y que realizó la trazabilidad a través del formato seguimiento a solicitudes FOR-GIN-40  </t>
  </si>
  <si>
    <t xml:space="preserve">1.Se evidenció que al personal que ingresó por cualquier modalidad, que se les hizo firmar el acuerdo de confidencialidad y se continó incluyendo la cláusula en todos los contratos. 
2. Se realizó la actualización y ajuste de la politica  y el manual de seguridad de la información basado en la ISO: 27001. A fecha se pasó a los Comités de Desempeño Institucional y el de Gerencia para su revisión y aprobación. 
3. Se verificó que para la creación de nuevos usuarios en los software instucionales se gestiona a través del FOR-GIN-42, los cuales reposan en la NAS del hospital. 
4.Control interno evidenció que el técnico de archivo diligencia el formato  de prestamo de documentos FOR-GIN-11. Igualmente se evidenció que la auxiliar administrativa de estadistica diligencia el formato  de solicitud y entrega de história clínica FOR-GIN-09.
5.Se verificó que el profesional especializado del área de estadística da cumplimiento al procedimiento de estadística y control de la información PRO-GIN-08 y se verificó que se gestiona el formato de solicitud de información FOR-GIN-39  y realizó la trazabilidad a través del formato seguimiento a solicitudes FOR-GIN-40  
</t>
  </si>
  <si>
    <t xml:space="preserve">1. El riesgo fue identificado en el segundo semestre de 2022.
</t>
  </si>
  <si>
    <t>El riesgo se materializó y el lider del proceso incluyó un nuevo control para mitigar su materialización.</t>
  </si>
  <si>
    <t>1.Se verificó por control interno que el formato de actualización de salida de activos esta siendo diligenciado en el primer trimestre de 2022.  Iguamente se verificó que el área de seguridad entrega el informe mensual a la profesional de activos fijos sobre los movimientos de ingreso y salida de activos de la institución.
2.Se verificó el documento consignas en el libro diario  de operación de seguridad, que se encuentra en cada puesto de trabajo de los guardas en  donde se evidencia lo registrado por la vigilancia, respecto del registro de ingreso y salida de activos. En el primer semestre de 2022 no se han detectado intentos de sustracción o sustracción de elementos activos no autorizados.</t>
  </si>
  <si>
    <t>Se verificó que existe un procedimiento para la inspeccion al recibo de los insumos. A la fecha no se ha detectado recepciones no conformes.</t>
  </si>
  <si>
    <t>Se evidenció que con el documento denominado remisiones del proveedor se verificó el recibo a satisfacción de los items registrados en el documento y se dejan las constancias de las observaciones al recibo.  Se observó que se validaron las facturas correspondientes a las remisiones,  en donde se ajustaron todas las observaciones.</t>
  </si>
  <si>
    <t>Se verificó que exsiten formatos en donde quedan registrados los controles  de cada máquina  para asegurar los niveles adecuados de desinfección de la  lenceria hospitalaria.</t>
  </si>
  <si>
    <t xml:space="preserve">Se verificó por control interno que se diligencian los formatos FOR-GLO-24 seguimiento, recepción y entrega de lavanderia y el consolidado anual denominado control de lavandería. Es importante resaltar que el procedimiento de lavandería no se encuentra actualizado en la plataforma documental, por cuanto ahi se establecen  planilla de lavado de ropas, planilla de control de insumos y planilla de consolidado mensual, documentos que a la fecha no se aplican. Se recomienda por control interno que se actualice el procedimiento y que se estandaricen formatos para verificar el control en lavanderia </t>
  </si>
  <si>
    <t>Posibilidad de impacto económico y operacional por falta de insumos para la alaboración de los alimentos solicitados a través del registro diario de dietas, por demora en el reporte del jefe de salas al servicio de alimentos del registro diario de dietas, por la no entrega o demora en el reporte del jefe de sala al servicio de alimentos de los cambios de dietas realizados por el médico tratante y/o nutricionista y por falta de verificación del censo y tarjetas de dietas especiales por parte del personal del área de producción, ocasionando un Incumplimiento de los procedimientos  definidos para la entrega oportuna y con calidad de los alimentos a los pacientes.</t>
  </si>
  <si>
    <t>1.Se verificó que existe un archivo con todas las solicitudes de dietas recibidas en el servicio de alimentos.  
2.Se verificó que en el área del servicio de alimentos  se cuenta con el registro de menus diarios y las entregas por servicio.</t>
  </si>
  <si>
    <t>1. Se verificó que al finalizar la vigencia, el lider de servicios administrativos elaboró el plan anual de adquisiciones de la vigencia fiscal 2022 en donde se verificó que esta relacionada la compra de los insumos para la elaboración de los alimentos y tiene una ejecución controlada mediante indicador bimestral denominado: desempeño de proveedores y este cuenta con el formato acta de recibo a asatisfacción del bien o servicio y gestiona las necesidades para el suministro de los insumos.
2. Se verificó el  diligenciamiento  del censo solicitud de dieta en el formato for-glo-13 registro diario de  dietas los cuales fueron entregados al  servicio de alimentos, teniendo en cuenta las necesidades nutricionales solicitadas por el médico tratante y/o nutricionista.</t>
  </si>
  <si>
    <t xml:space="preserve">Se evidenció el plan anual  de mantenimiento entregado a la secretaria de salud departamental en el mes de febrero de 2022.  Igualmente se evidenció el plan anual de adquisiciones que se encuentra publicado en la página web y en la plataforma documental de la entidad. También se verificó que se realizó un control diario de  detección de necesidades de mantenimiento en herramienta de trabajo en excel. </t>
  </si>
  <si>
    <t xml:space="preserve">1. Se evidenció que en la vigencia 2022 se realizaron varios contratos para los servicios de mantenimiento de labores especiales y  el suministro de insumos y repuestos requeridos para ejecutar las actividades de mantenimiento. 
2. Se  verificó que en la vigencia 2022 se  elaboró el plan anual de mantenimiento preventivo con ejecución controlada, por cuanto se debe presentar en el año 2 informes de ejecución del plan ante la Secretaria Departamental de salud, con un indicador de oportunidad de atención en las ordenes de solicitud de mantenimiento FOR-SIG-17/ proceso gestion ambiente fisico  y  el indicador de indice de cumplimiento de mantenimientos preventivos de equipos biomedicos FOR-SIG-17, asi como  el indicador de porcentaje de cumplimiento programa de manteniiento hospitalario. 
3.Se verificó que en la vigencia 2022 se elaboró el plan anual de adquisiciones con un cumplimiento del 100% </t>
  </si>
  <si>
    <t xml:space="preserve">Se evidenció por control interno que se diligenció el FOR-GLO-26 Control de Servicios de Mantenimiento Parque Automotor, no se evidenció el procedimiento del control del estado de vehículos y sus mantenimientos, lo que si se evidenció es que las actividades de mantenimiento de los vehiculos están contemplados en el plan anual de mantenimiento hospitalario. </t>
  </si>
  <si>
    <t>1.Control interno verificó que se cuenta con un diagnóstico actualizado para vigencia 2022 y  una necesidad  proyectada en el FOR-DES-08 para dar alcance del control en la vigencia 2022. Tembién se verifico que en el FOR-SIG-21  se evidencia la asistencia a la capacitación de manejo de residuos sólidos. Se revisó que a la fecha se realizó auditoría en el FOR-GAF-30. 
2.Se verificó por control interno que se registro en el formato FOR-GAF-14 el control de bolsas utilizadas en cada una de las áreas para la segregación de residuos. Igualmente se verificó que este control se realiza de forma diaria y se cuenta con las evidencias en la vigencia 2022.</t>
  </si>
  <si>
    <t>Posibilidad de impacto económico y operacional por falla en la prestacion del servicio de internet en el hospital, debido a la caida del canal y/o daño del switch de internet que suministra el servicio.</t>
  </si>
  <si>
    <t xml:space="preserve">1.Se evidenció por parte de control interno que se actualizó el procedimieno, manejo, control y custodia de los activos fijos, en la vigencia 2022 y se encuentra publicado en la página web de la entidad PRO-GLO-06
2. Se verificó que se diligenciaron los formatos: salida de activos FOR-GLO-01 y el formato de activos fijos de novedades FOR-GLO-41. igualmente se evidenciaron  los informes entregados por la compañia de vigilancia de manera mensual. 
3. El líder de Gestión logistica y la profesional de activos, son los encargados de realizar el seguimiento a la empresa de vigliancia para que cumplan con los procedimientos establecidos para el ingreso y salida de activos. Este seguimiento consta del diligenciamiento en el libro de ingreso de activos y la verificacion física del guarda cuando el activo se retira de la entidad. Igualmente desde el área de sistemas se ajusó el procedimiento PRO-GIN-10 en donde se establece el diligenciamiento del formato para el registro de entrada y salida de equipos tecnológicos de propiedad privada y de la entidad. </t>
  </si>
  <si>
    <t xml:space="preserve">Control interno estableciò que en la vigencia 2022, se fortalecieron actividades educativas con familiares y pacientes, favoreciendo la adherencia al tratamiento tanto farmacológico como terapéutico. 
Se evidenció en las notas de História Clínica, que se le brindò informaciòn al familiar y al paciente, sobre la importancia de dar continuidad al tratamiento y se gestionaron las autorizaciones con las respectivas EPSS, para dar cumplimiento a las pròrrogas. 
</t>
  </si>
  <si>
    <t>Control Interno verificó que  las siguientes actividades se encuentran en el Plan Institucional de Capacitaciones: Análisis de datos y solución de problemas (Indicadores); Metodología del Mejoramiento Continuo, en las cuales se evidenció el FOR-SIG-21 Registro de Asistencia, material de apoyo y evaluaciones. 
Se evidenció el FOR- SIG-10 Programa de auditorias con un 100% de cumplimiento.
Se verificó Informe de la Olimpiada de la Excelencia del 2021,  con los resultados de evaluaciones de los temas socializados, en el primer semestre de 2022.</t>
  </si>
  <si>
    <t>La Oficina de Control Interno realizó la verificación de las siguientes acciones correspondientes a los controles para mitigar la materialización del riesgo identificado.  
1. Con relación a los temas de mejoramiento incluidos en el Plan Institucional de Capacitaciones - PIC, se desarrollaron los siguientes temas: Analisis de datos y solución de problemas (indicadores); metodología de mejoramiento; formulación de proyectos.  
2. Se realizaron actividades de socialización y divulgación para fortalecer el conocimiento de temas relacionados con el mejoramiento y el proceso de acreditación como el acreditómetro y el día de la calidad . En el dia de la calidad 2022 participaron 98 colaboradores y se obtuvo un resultado del 98% en la evaluación de conocimientos de los temas socializados.
3. Se verificó el FOR-SIG-10 Programa Anual de Auditoria para la vigencia 2022, se obtiene un cumplimiento del 93,3%, ejecutando 14 de las 15 auditorias programadas.  No se realizó la auditoría a proveedores, esta se reprograma y se incluye para la vigencia 2023.</t>
  </si>
  <si>
    <t>Probabilidad  de impacto reputacional por la falta de planificación de las auditorias internas y externas  debido a la falta de adherencia al mejoramiento contInuo institucional</t>
  </si>
  <si>
    <t>Probabilidad de impacto reputacional por falencia en la implementación de la metodología de mejoramiento debido a la falta de adherencia institucional al reporte de falla, gestión y tratamiento de los hallazgos.</t>
  </si>
  <si>
    <t>Control Interno verificó que se encuentran actualizadas las fichas de conformación de los equipos de Autoevaluación y de Acreditación, la programación y asistencia a las reuniones de los diferentes equipos que son fuente de mejoramiento ( EPM, Equipos de Autoevaluación, Equipo SIG). Igualmente se verifican  las actas de dichas reuniones, el seguimiento a los hallazgos FOR-SIG-12 Plan de Mejoramiento Institucional.
Se evidenció reporte de salidas no conformes de los procesos en el formato online, según la metodología establecida.</t>
  </si>
  <si>
    <t>La Oficina de Control Interno realizó la verificación de las siguientes acciones correspondientes a los controles para mitigar la materialización del riesgo identificado.  
1. Se verificó en el PRO-SIG-06 Metodologia de mejoramiento institucional que se cuenta con el FOR-SIG-12 Plan de Mejoramiento Institucional, formato en el que se registran todos los planes de mejoramiento derivados de las diferentes fuentes de mejoramiento: acreditación, indicadores, auditoria interna, auditoria externa, riesgos, referenciación.  Con corte a 31 de diciembre se tiene un cumplimiento del  94% en los planes de mejoramiento de acreditación y un 86,3% en otras fuentes.
2. Se verificó el reporte de NO CONFORMES de los procesos asistenciales, el profesional de calidad es el encargado de consolidar la información de manera mensual y enviarla a la referente de seguridad del paciente para su análisis con los reportes de incidentes y eventos adversos.
3. Al inicio de cada ciclo de mejoramiento se actualizan las fichas de conformación de los equipos de autoevaluación en el FOR-SIG-09 y se registra en la primer acta del ciclo.  El HDPUV se encuentra en el 7° ciclo de mejoramiento.</t>
  </si>
  <si>
    <t xml:space="preserve">Posiblidad de impacto económico y reputacional por consulta ineficaz de las diferentes fuentes de información para acutalización normativa insittucional debido a falta de claridad sobre los roles y responsabilidades frente a la actualización de la matriz de requisitos legales y de otra índole </t>
  </si>
  <si>
    <t>Control Interno verificó que se encuentra disponible en la plataforma documental el PRO-SIG-08 Requisitos Legales y de otra índole y el FOR-SIG-09 Matriz de requisitos legales,  en este formato se valida que la Resolución 2423 de 2018  se encuentra registrada con la descripción de los requistos aplicables.</t>
  </si>
  <si>
    <t>1. Se verificó por control interno que  se encuentra vigente y disponible en la plataforma documental el PRO-SIG-08 Identificación de requisitos legales y de otra indole y el FOR-SIG-09 Matriz de requisitos legales la cual fue actualizada en el mes de noviembre de 2022 para la visita de seguimiento de certificación del Sistema Integrado de Gestión, esta matriz contiene la normatividad general y de calidad, de seguridad y salud en el trabajo y de gestión ambiental.</t>
  </si>
  <si>
    <t xml:space="preserve">Posibilidad de impacto operacional por fallas para elaborar, modificar o eliminar  los documentos generados por cada uno de los procesos debido  a la falta de  seguimiento  y reporte a la información documentada </t>
  </si>
  <si>
    <t>Control Interno verificó que en la revisión de la plataforma documental en el proceso de Docencia Servicio e investigación, la implementación de la metodología descrita en el PRO-SIG-01 Elaboración y creación de  documentos y se evidenció el registro de los documentos del proceso en el FOR-SIG-01 Listado Maestro de Documentos.</t>
  </si>
  <si>
    <t xml:space="preserve">La oficina de control interno verificó que se cuenta con el procedimiento vigente y publicado en la plataforma documental PRO-SIG-01 Elaboración y control de documentos y  el FOR-SIG-01 Listado Maestro de Documentos, formato en el que se registran todos los documentos que se generan en la institución y permiten controlar los cambios realizados a los documentos ya existentes, los documentos creados por cada uno de los procesos, teniendo en cuenta el código, version y fecha de actualización.   Se planteó como uno de las actividades para el plan de trabajo 2023 del SIG la depuración y actualización de la documentación institucional.  Con corte a diciembre de 2022 se tiene publicado el 72% de los documentos en la plataforma documental. </t>
  </si>
  <si>
    <t>Posibilidad de impacto operacional por fallas en el análisis y toma de acciones, debido a errores en la formulación y consolidación de indicadores establecidos en los procesos.</t>
  </si>
  <si>
    <t>Control Interno verificó el diligenciamiento del FOR.-SIG-21 Registro de asistencia de la capacitación realizada el 05 de mayo "Análisis de datos y solución de problemas", en la cual se evidenció la participación de todos los líderes de procesos, asi como  el material de apoyo y el registro de la evaluación.
Adicionalmente se evidenció el correcto diligenciamiento del FOR-SIG-17 Ficha  para el indicador de Talento Humano "Inducción Institucional"</t>
  </si>
  <si>
    <t>La oficina de control interno verificó que derivada de la capacitación realizada el 5 de mayo de 2022 "Análisis de datos y solución de problemas" se actualizó en julio la ficha técnica de los indicadores que permite en el mismo formato formular las estrategias o plan de acción en caso de que el resultado este por fuera de la meta y realizar seguimiento a las acciones planteadas.
Otro aspecto en el que se puede evidenciar el avance en el análisis e interpretación de los indicadores es que en otras fuentes de mejoramiento aparece la fuente de indicadores.</t>
  </si>
  <si>
    <t xml:space="preserve">
Posibilidad de impacto operacional por fallas en la cultura del cambio asociados a la planificación,  debido a la no aplicabilidad de la metodología establecida para la gestión del cambio.</t>
  </si>
  <si>
    <t>Control Interno verificó la aplicación de la metodología de Gestión del Cambio a través del FOR-SIG-26 Gestión del cambio para el proyecto "Adecuación de infraestrucutura para la Sala 6"  la cual se envidenció de manera impresa en la carpeta con los debidos soportes.</t>
  </si>
  <si>
    <t>La oficina de control interno verificó que en agosto de 2022 se actualizó el PRO-SIG-09 procedimiento de gestión del cambio, en el que se redefinen las actividades objeto de cambio y la descripción de la planificación, ejecución y control del cambio.  Durante el segundo semestre del 2022 se realizó reunión de gestión del cambio para las siguientes intervenciones de infraestructura: baño discapacitados de consulta externa, fase I sala 9, remodelación de consulta externa y urgencias.</t>
  </si>
  <si>
    <t>Se evidenciò que los ingresos y novedades de personal presentados durante el primer semestre de la vigencia, fueron validados y aplicados por nòmina respecto a las afiliaciones referentes a las afiliaciones al sistema general de seguridad social. Se evidencia en cada una de las historias laborales de ingreso.</t>
  </si>
  <si>
    <t>Se verifica que se realizo capacitacion y entrenamiento los dia 29 y 30 de junio a todo el personal que ingreso en la institucion en el primer semestre de 2023.</t>
  </si>
  <si>
    <t>1. En el primer semestre de 2023 se verificó que se realizó capacitación a terceros, proveedores, contratistas, personal que ingresa a la institución, con una evidencia de 479 asistencias, sobre los riesgos del paciente y los protocolos incluyendo  el protocolo de detección de objetos peligrosos, en el cual seguridad privada son partícipes, identificando el ingreso de objetos peligrosos como sustancias psicoactivas que puedan ingresar a la institución, actividad realizada por la coordinadora asistencial.  Se evidenció igualmente que se realizó capacitación  de la META 6: en el mes de junio en cada uno de los servicios para  reducir los riesgos de atención a personas con trastornos mentales, priorizando la atención segura a pacientes con agitación psicomotriz, en la vigencia se realizaron  sesiones breves por parte de los EPM, con una cobertura del 90% 
2. Se evidenció  socialización en la inducción y reinducción institucional de las medidas predictivas preventivas y reactivas del riesgo de suicidio, incluyendo a terceros.</t>
  </si>
  <si>
    <t>SEGUIMIENTO ENERO A JUNIO DE 2023-1</t>
  </si>
  <si>
    <t xml:space="preserve">Control interno evidenciò que en el primer semestre de 2023 se han presentado informes periòdicos a la alta direcciòn y a la junta directiva sobre  los avances al plan de desarrollo institucional del HDPUV. Adicionalmente la entidad conserva la acreditaciòn y la certificaciòn en sistemas integrados de gestiòn distinciòn otorgada por el Icontec. En el primer semestre se prepara la entidad para recibir visitas de seguimiento por el ente acreditador. Igualmente se evidenciò que se realizò socializaciòn de los avances mediante piezas gràficas dirigidas a los grupos de interès del hospital.  </t>
  </si>
  <si>
    <t>Probabilidad de impacto economico y reputacional  por incumplimiento de la normatividad vigente relacionada con la supervisión de los contratos, para favorecimiento del cliente interno o externo.</t>
  </si>
  <si>
    <r>
      <t>DIRECCIONAMIENTO ESTRATEGICO -</t>
    </r>
    <r>
      <rPr>
        <b/>
        <sz val="12"/>
        <color rgb="FFFF0000"/>
        <rFont val="Arial Narrow"/>
        <family val="2"/>
      </rPr>
      <t>SICOF</t>
    </r>
  </si>
  <si>
    <t>1. Se evidencia que durante el primer semestre de la vigencia, se realiza plan de mejoramiento para dar cumplimiento al 100% de los funcionarios, pertenencientes al Sistema General de Carrera Administrativa, es pertinente aclarar que los ajustes realizados en elproceso evaluativo quedaron realizados en plataforma de la CNSC con extemporaneidad.
2. Se evidncia que desde la oficina de Gestión de Talento Humano se notifica a los intervinientes en el proceso evaluativo 2023-2024 el tiempo establecido en norma para realizar la EDL correspondiente al I sememstre 2023-2024.</t>
  </si>
  <si>
    <t>1. Se evidenciò que se contìnua aplicando el procedimiento de nòmina conforme a lo establecido en el PRO-GTH-03. No se evidencian reprocesos de reliquidacion de nòmina por falta de oportunidad de las novedades, estableciendo que èsta se paga oportunamente.
2. Se evidencia por control interno, que el profesional Universitario (nómina) valida y realiza el autocontrol de las novedades de nómina, con listas de chequeo generando confiabilidad en la información, se evidencia que no se han presentado reprocesos durante el período.</t>
  </si>
  <si>
    <t>Se verificó que al finalizar la vigencia 2022  a través de la encuesta de satisfacción,  se tomaron decisiones relacionadas con las solicitudes o requerimientos de los usuarios. Es importante resaltar que se sobre paso la meta en cobertura de usuarios, debido a que la muestra establecida era de 186 usuarios por mes y al finalizar la vigencia se obtuvo una cobertura del 100% para  un promedio mensual de 214 usuarios mensuales</t>
  </si>
  <si>
    <t>1. Durante el I semestre de la vigencia (1 de febrero de 2023), se evidencia que se realizó jornada de inducción y reinducción a 64 funcionarios, 45 de los cuales ingresan a proveer mediante nombramiento provisional, empleos de planta de cargos del HDPUV E.S.E. Igualmente se reprogramamron 8 funcionarios que no participaron de la jornada 2022, 5 situaciones administrativas de encargo, y personal que ingresa a la entidad.
2. Se evidencia que la Coordinadora de servicios asistenciales, realizò jornadas de inducción y reinducción cada dos (2) meses, en las cuales participan los funcionarios que ingresan y los profesionales que se encuentran en formación.</t>
  </si>
  <si>
    <t xml:space="preserve">Posibilidad de impacto económico, reputacional y legal por suministrar  medicamentos no solicitados o  por la entrega de medicamentos en concentraciones o presentaciones diferentes a la solicitada, debido  a la falta de adherencia de los protocolos, falta de capacitación, falta de indentificación de los  medicamentos con apariencia o nombre similar y de alto riesgo y la  falta de capacitación en los riesgos asociados a medicamentos  de alto riesgo.
</t>
  </si>
  <si>
    <t>Posibilidad de impacto  operacional,  por  icumplimiento legal debido a  la no asignaciòn de recursos, personal sin competencias para administrar el SGSST, ausencia de planeaciòn del SGSST. Ausencia del compromiso gerencial del SGSST., ausencia de programas para la gestiòn de riesgos, falta de documentaciòn pertinente al SGSST, falta de controles operacionales, falta de monitoreo y verificaciòn y no reporte a entes de control.</t>
  </si>
  <si>
    <t xml:space="preserve">1. Se evidenció por control interno que el profesional de sistemas, realizó la supervisión del contrato del servicio de internet. En algunos momentos en la vigencia 2022 se cayó el internet y el hospital operó con el canal de respaldo, asegurando la navegación y la continuidad del negocio. El riesgo se materializó por que hubo un hurto de la fibra óptica del backbone del proveedor al hospital y este fue mitigado tomando la desición de tender la fibra `òptica dentro de las instalaciones del hospital, previendo futuros hurtos. Cuando se presentan caidas del servicio de internet el equipo de seguridad perimetral del hospital envìa una notificación al correo electrónico del profesional universitariuo de sistemas, informando  la caida de cualquiera de los dos canales. En este orden se incluyo un nuevo control en la matriz.
2. En la vigencia 2022, se realizaron dos simulacros para evaluar el plan de contingencia en los Items de funcionalidad del equipo de seguridad perimetral y la funcionalidad del servidor espejo.
</t>
  </si>
  <si>
    <t xml:space="preserve">Se evidencia que en el primer semestre de 2023 se han realizado dos seguimientos al plan operativo y se presentaron los resultados ante el comitè de gerencia. Igualmente se socializaron en piezas gràficas a los grupos de interès de la entidad y responsables de los procesos. El indicador de avance para el primer trimestre del POA fue del 38% sobre la meta establecida del  25% y en el segundo trimestre se logro un cumplimiento del 57% sobre la meta propuesta del 45%. </t>
  </si>
  <si>
    <t>Se establece por control interno que el cronograma de capacitaciones debio ser pospuesto en razon a que actualmente, se desarrolla la auditoria integral de la contraloria dptal. No obstante se verifica que se presta apoyo a todos los supervisores y funcionarios de apoyo que lo requieran para el desarrollo de la supervisión. Igualmente al tomar muestra de los contratos se estableció que estos cuentan con los informes de supervision. Tambien se observa que desde la oficina juridica se requirio a los supervisores para que allegaran los informes correspondientes .</t>
  </si>
  <si>
    <t>Se verificó por control interno que la profesional de comunicaciones  envió a través del correo electrónico el Manual de identidad corporativa para socializarlo frente al cliente externo. Para el segundo semestre de 2023 en la feria de la excelencia se espera socializar y hacer énfasis en el uso correcto del isotipo y colores corporativos.</t>
  </si>
  <si>
    <t xml:space="preserve">Se evidencio que la profesional de comunicaciones, informo a toda la comunidad hospitalaria a través de los medios digitales el uso del formato de solicitudes a comunicaciones con el fin de planear y entregar oportunamente los productos comunicacionales, solicitados por los procesos. </t>
  </si>
  <si>
    <t>1. Se evidenció que al finalizar la vigencia 2022 se dió cumplimiento a la presentación y requerimiento de los diferentes informes establecidos por las  entidades que lo solicitan. .
2. Se estableció  que en el área de talento humano se tienen identificados los responsables  de rendir los informes y  se evidenció que fueron de manera oportuna. 
3. Se evidenció que los funcionarios responsables en Talento Humano dieron cumplimiento en el segundo semestre de 2022  a la rendición de todos los informes que se debían presentar ante las diferentes entidades que lo solicitaron. No se evidenció materialización del riesgo.</t>
  </si>
  <si>
    <t>Se observa por control interno que en el primer semestre de 2023 se continuó fortaleciendo los controles establecidos para los ingresos a los empleos de la planta de cargos, en cumplimiento de lo establecido en la norma y los institucionales. Se verificò que el control se està desarrollando y el riesgo residual continùa bajo y se  verificó que se aplica  la lista de chequeo de requisitos al ingreso del personal y èsta reposa en la història laboral del funcionario. Los empleos que fueron reportados ante la Comisiòn Nacional del Servicio Civil, dan cumplimiento  al Acuerdo de Junta Directiva Nro 008 de abril 30 de 2018 y al Acuerdo Nro. 023 de octubre 28 de 2022.</t>
  </si>
  <si>
    <t>1. Control interno evidencio que en el prmer semestre de 2023 los funcionarios responsables de la rendicion de los informes  del proceso de Talento humano, dieron cumplimiento con oportunidad en la rendiciòn de informes de las diferentes plataformas de Ley y se cuenta con las evidencias, todo conforme a los lineamientos normativos establecidos por los entes de control.</t>
  </si>
  <si>
    <t>1. Se evidencia que con corte al 30 de junio de 2023, el Plan de Bienenstar tiene un porcentaje de cumplimiento del 54%
2. Se evidencia que desde el Programa de Fortalecimiento de Cultura Organizacional, Palanca Prácticas de Gestión Humana,  se implementó el Bienestar Integral en cuatro (4) ejes.Durante los meses de Abril y Mayo se realizó la revisión del plan actual de bienestar y estímulos para ajustarlo al modelo de Bienestar en 4 Ejes que quedó definido en la vigencia anterior.
Igualmente se lleva a cabo el diseño y planeación del Programa Vivir SanaMente, que hace parte del plan de Bienestar y consolida los ejes
Físico y Emocional. Paralelamente durante el mes de Mayo se tienen reuniones con todos los funcionarios de la Institución de socialización de resultados de la encuesta sociodemográfica que se condujo en el 2022 y de la reformulación del modelo de bienestar a implementar en la Institución.</t>
  </si>
  <si>
    <t xml:space="preserve">2.Se verificó que el presupuesto para la vigencia 2023, fue elaborado de acuerdo a las iniciativas y necesidades establecidas en el PAA, los lineamientos de Hacienda Departamental y el mismo fue aprobado por Junta Directiva y el CODFIS Departamental. En el segundo semestre de 2023  se debe aprobar por acto administrativo el Plan Anual de adquisiciones articulado con el PDI, POA y el PO. </t>
  </si>
  <si>
    <t xml:space="preserve">1. El asesor de control interno verificó que los CDPs expedidos durante el segundo semestre de 2022 cuentan  con la solicitud y necesidad debidamente diligenciados, igualmente cuentan con el código del PDI y firmados por los responsables.  Esta verificación se realizó en la carpeta compartida de contratos. 
</t>
  </si>
  <si>
    <t>1. Se evidencia que se estan actualizando las rutas de atenciòn teniendo en cuenta el plan de atencion de enfermeria, los risgos clinicos, las escalas para que en el segundo semestre de 2023 sean socializados y divulgados.
2. Se evidencia que en el mes de mayo se realizò nueva capacitacion  a los enfermeros sobre el correcto diligenciamiento del Kardex de enfermerìa el cual incluye la identificaciòn de los riesgos. Tambien se evidencia que  se realizaron  reuniones con el equipo de sistemas,  los creadores de hosvital  y el equipo asistencial para la revisiòn y aplicacion  de escalas para evaluar los riesgos clìnicos durante la ruta de atenciòn en la historia clinica de hosvital,  asi como tambien la identificaciòn de riesgos de los cuales no se disponen de escalas internacionaesl en consideracion de condiciones institucionales predictivas.(se generan instrumentos de evaluacion del riesgo de evasiòn, acercamiento sexual, consumo de sustancias y suicidio para que queden en historia clinica )
3. Se realizo evaluacion de GRD demencia, esquizofrenia, transtorno afectivo bipolar, depresiòn en el primer semestre de 2023. 
4. Se evidenciò en el primer semestre 529 llamadas se seguimiento post-egreso y 158 formularios de pacientes de primera vez con su seguimiento.</t>
  </si>
  <si>
    <t>MPDERADO</t>
  </si>
  <si>
    <t>1. Se evidencia que la entidad cuenta con el protocolo de evasion y pèrdida de pacientes, revisado, actualizado y divulgado en la plataforma documental.  Se realizòcapacitaciòn en la induccion y reinducciòn en el mes de enero de 2023  a todo el personal asistencial. En el mes de junio se realizò entrenamiento enfocado a los riesgos poblacionales, se verificaron las listas de asistencia. Igualmente se verificò que en el mes de mayo se realizò el simulacro de evasion y pèrdida de pacientes (còdigo laberinto), con un cumplimiento satisfactorio de adherencia del 89%.
2. En el primer semestre de 2023 se verificó  en los servicios, el uso de las manillas de los pacientes, en donde se encuentra identificado el riesgo de evasión y demás. Igualmente en los tableros de las estaciones de enfermería se encuentran estos riesgos identificados en frente del nombre de cada paciente, al igual que en el Kardex de enfermería donde se encuentra identificado este riesgo. 
3. Se evidenció por control interno en los servicios y en las áreas perimetrales la presencia de sensores funcionando y que se activan ante la cercanía de los pacientes hacia las zonas identificadas en riesgo. Igualmente se verificó que fue socializado en inducción y reinducción</t>
  </si>
  <si>
    <t xml:space="preserve">GESTION DE LA INFORMACION </t>
  </si>
  <si>
    <t xml:space="preserve">Posibilidad de impacto económico y reputacional por pérdida o deterioro doloso de la  información documental que reposa en el archivo central, debido al  incumplimiento de las funciones y  de la aplicación del  código de conducta y buen gobierno, que debe cumplir todo el personal que labora en el archivo central, con el objeto de obtener un  favorecimiento propio o de un tercero </t>
  </si>
  <si>
    <t xml:space="preserve">
Se evidenciò por control interno que se realizaron los registros en el FOR- GIN-11  y tomaron  las medias preventivas para garantizar la custodia efectiva de los documentos que  producen en las diferentes áreas de proceso y que son transferidas  al archivo central. Para el segundo semestre de 2023 se ajustara la politica en donde se incluiran lineamientos especificos para la custodia de los documentos de prèstamo</t>
  </si>
  <si>
    <t>Se viene cumpliendo con el plan de mejoramiento establecido conforme al procedimiento y la politica</t>
  </si>
  <si>
    <t>Se evidencia que el tècnico administrativo de gestiòn documental, revisarà y ajustarà la politica en la vigencia 2022.</t>
  </si>
  <si>
    <t xml:space="preserve">Posibilidad de impacto economico y reputacional por adquirir  bienes innecesarios, para favorecimiento propio o de un tercero y que no  cumplen con  las especificaciones técnicas establecidas en el contrato y la necesidad del servicio y no fueron incluias en el plan anual de adquisiciones </t>
  </si>
  <si>
    <t xml:space="preserve">Probabilidad de impacto económico y reputacional por entrega de bienes o servicios que no cumplen con el objeto contractual y que  se certifican como recibido a satisfacción debido a la falta de una adecuada supervisión del contrato para recibir los bienes o servicios.  </t>
  </si>
  <si>
    <t xml:space="preserve">Posibilidad de pérdida económica por sustracción de bienes catalogados como activos debido a la falta de control en las puertas de acceso </t>
  </si>
  <si>
    <t xml:space="preserve">Se verifica que se realizò la revisión periódica de las hojas de vida de los equipos y se ha venido dando cumplimiento al Plan de Mantenimiento. </t>
  </si>
  <si>
    <t xml:space="preserve">Se verificò que el lider de servicios administrativos realizò en el vigencia 2022, los contratos para el suministro de repuestos e insumos requeridos para realizar el plan de mantenimiento preventivo. </t>
  </si>
  <si>
    <t>El riesgo fue identificado en el primer semestre de 2023.</t>
  </si>
  <si>
    <t xml:space="preserve">Posibilidad de impacto en la prestación  del servicio  por Incumplimiento de la ruta de atención de urgencias debido a la fallas en la supervisión de las actividades relacionadas con las rutas de atención  </t>
  </si>
  <si>
    <r>
      <t xml:space="preserve">posibilidad de impacto en la prestación del servicio por subtriage del paciente al ingreso debido a falta de capacitación al personal  que realiza el triage.  </t>
    </r>
    <r>
      <rPr>
        <b/>
        <sz val="24"/>
        <color rgb="FFFF0000"/>
        <rFont val="Arial Narrow"/>
        <family val="2"/>
      </rPr>
      <t xml:space="preserve"> </t>
    </r>
  </si>
  <si>
    <r>
      <t xml:space="preserve">Posibilidad de impacto en la prestación de servicio por  educación deficiente al paciente y familia en temas individuales y colectivos debido a la falta de educación  al paciente y familia que ingresa por  urgencias y que va a ser hospitalizado.  </t>
    </r>
    <r>
      <rPr>
        <b/>
        <sz val="24"/>
        <color rgb="FFFF0000"/>
        <rFont val="Arial Narrow"/>
        <family val="2"/>
      </rPr>
      <t xml:space="preserve"> </t>
    </r>
  </si>
  <si>
    <t xml:space="preserve">Posibilidad de impacto  en la prestación del servicio por infección asociada a la atención en salud,  deficiente adherencia a  protocolos, procedimientos  y demás documentos asociados a la  prevención de las infecciones asociadas con la atención en salud,  debido a la fallas en la supervisión de las actividades relacionadas con la prevención de infecciones  </t>
  </si>
  <si>
    <r>
      <t xml:space="preserve">1. Al finalizar la vigencia 2022, se evidenció en las actas del Comité de vigilancia en saluad,  la  revisión  y  socialización  al personal asistencial de  las medidas adoptadas para la prevención y control de infecciones asociadas a la atención en salud.  
 2. Se evidenció que  la aplicación  mensual por parte de los EPM de la Lista de Chequeo de Higiene de Manos  en el FOR-TRA-11 en los diferentes servicios, en donde se verificó el cumplimiento a la adherencia que fue del 100% de los servicios relacionados con la higiene de manos  y los resultados fueron socializados en los boletínes  del Programa de Seguridad del Paciente.  
3. Higiene de manos: se realizó capacitación a nivel institucional a los colaboradores sobre la higine de manos con una cobertura del 91%, midiendo adherencia al conocimiento en la técnica de higiene de manos del 91.1%, también con los EPM y con el  apoyo del COPASST se  realizó  capacitación  y evaluación de adherencia al protocolo de higiene de manos según el PRO-TRA-04 y  se midió el conocimiento de los momentos de lavado de manos con un promedio del 97.4%,  de conocimiento de adeherencia a los 5 momentos de la OMS. Se evidenció medición de la disponibilidad de elementos para la higiene de manos, alcohol 234 unidades, jabón antibacterial 68, jabon cosmético 218, dispensador de toalla 254, incremento del más de 50% comparado con años anteriores,  en el FOR-TRA-94. igualmente se evidenciaron listas de chequeo para detectar. prevenir y reducir el riesgo de infecciones asociadas con la atención en salud: adherencia a protocolos de aislamiento, higiene de manos, limpieza y desinfección, tomas de muestra covid, colocación y mantenimiento de sondas nasogástricas, bioseguridad, oxigenoterapia, colocación y mantenimiento de sonda vesical, venopunción, manejo de derrames y fluidos, todo esto documentado en el comité de vigilancia en salud (Cove)  </t>
    </r>
    <r>
      <rPr>
        <b/>
        <sz val="16"/>
        <color rgb="FFFF0000"/>
        <rFont val="Arial Narrow"/>
        <family val="2"/>
      </rPr>
      <t xml:space="preserve"> </t>
    </r>
    <r>
      <rPr>
        <sz val="12"/>
        <color theme="1"/>
        <rFont val="Arial Narrow"/>
        <family val="2"/>
      </rPr>
      <t xml:space="preserve">
</t>
    </r>
  </si>
  <si>
    <t xml:space="preserve">Posibilidad de impacto en la prestación del servicio relacionado con la evasión de pacientes  por fallas en los controles para el  ingreso y egreso de pacientes y factores contributivos asociados con la infraestructura de fácil alcance para los pacientes debido a la fallas en la supervisión del paciente  </t>
  </si>
  <si>
    <t xml:space="preserve">Posibilidad de impacto en la prestación del servicio relacionado con fallas en la identificación de signos premonitorios de agresión  debido a falta de capacitación y entrenamiento en valoración / exámen mental y manejo de agitación psicomotriz  </t>
  </si>
  <si>
    <t xml:space="preserve">Posibilidad de impacto en la prestación del servicio relacionado con fallas en la supervisión del paciente y su unidad debido a fallas en la búsqueda activa de SPA  en el  ingreso y la revisión de pertenencias y alimentos  </t>
  </si>
  <si>
    <r>
      <t xml:space="preserve">Posibilidad de impacto en la prestación del servicio relacionado con fallas en aplicación de cuidados específicos en pacientes con riesgo de acercamiento sexual debido a fallas en la identificación de signos premonitorios para acercamiento sexual. </t>
    </r>
    <r>
      <rPr>
        <b/>
        <sz val="24"/>
        <color rgb="FFFF0000"/>
        <rFont val="Arial Narrow"/>
        <family val="2"/>
      </rPr>
      <t xml:space="preserve"> </t>
    </r>
  </si>
  <si>
    <t xml:space="preserve">Posibilidad de impacto en la prestación del servicio relacionado con falta en la aplicación y/o supervisión de las actividades relacionadas con los cuidados específicos debidoa  fallas en la identificación de los pacientes con riesgo de intento suicida  </t>
  </si>
  <si>
    <r>
      <t xml:space="preserve">Posibilidad de impacto en la reputación institucional  relacionado con la vulneración de derechos e incumplimiento de características de calidad  debido a  la adherencia deficiente a las prácticas humanizantes </t>
    </r>
    <r>
      <rPr>
        <b/>
        <sz val="24"/>
        <color rgb="FFFF0000"/>
        <rFont val="Arial Narrow"/>
        <family val="2"/>
      </rPr>
      <t xml:space="preserve"> </t>
    </r>
  </si>
  <si>
    <r>
      <t xml:space="preserve">Posibilidad de impacto en la prestación del servicio relacionado con el incumplimiento de características de calidad  debido a la deficiente comunicación entre procesos asistenciales y Laboratorio clínico (Tercero) </t>
    </r>
    <r>
      <rPr>
        <b/>
        <sz val="24"/>
        <color rgb="FFFF0000"/>
        <rFont val="Arial Narrow"/>
        <family val="2"/>
      </rPr>
      <t xml:space="preserve"> </t>
    </r>
  </si>
  <si>
    <t>Posibilidad de impacto en la prestación de servicio por  educación deficiente al paciente y familia en temas individuales y colectivos debido a la falta  en la evaluación de entendimiento  de la educación al paciente ambulatorio</t>
  </si>
  <si>
    <r>
      <rPr>
        <sz val="12"/>
        <rFont val="Arial Narrow"/>
        <family val="2"/>
      </rPr>
      <t>1. Se evidencia el plan de trabajo del Grupo de Educaciòn Ges para el 2023.
2. Se cuenta con evidencia de educacion individual por servicio por mes a los pacientes.
3. Se evidencia en las H.C. la educacion al paciente en enfermedad mental VERIFICAR 
4. Se establece que ser actualiza en el primer semestre el contenido de la guia del usuario version 2023 el cual se solicita a comunicaciones nuevo diseño, implementacion de manera digital, divulgacion por televisores en fisico y QR. Se eimplementa la necesidad de comunicaion educativa al paciente familia y comunidad, teniendo en cuenta segunda lengua en ingles, acceso a personas con diferentes discapacidades y lengua NASA YUWE, como lengua indigena.</t>
    </r>
    <r>
      <rPr>
        <b/>
        <sz val="16"/>
        <color rgb="FFFF0000"/>
        <rFont val="Arial Narrow"/>
        <family val="2"/>
      </rPr>
      <t xml:space="preserve"> </t>
    </r>
  </si>
  <si>
    <t xml:space="preserve">Posibilidad de impacto en la prestación del servicio relacionado con la evasiòn del paciente  por fallas en los controles para el  ingreso y egreso debido a fallas en la orientación del paciente ambulatorio.  
</t>
  </si>
  <si>
    <t xml:space="preserve">Posibilidad de impacto en la prestación del servicio relacionado fallas en la supervisión del paciente y su unidad debido a fallas en la búsqueda activa de SPA  en el  ingreso y la revisión de pertenencias   </t>
  </si>
  <si>
    <r>
      <t>Posibilidad de impacto en la reputación institucional  relacionado vulneración de derechos e incumplimiento de características de calidad  debido a  la adherencia deficiente a las prácticas humanizantes</t>
    </r>
    <r>
      <rPr>
        <b/>
        <sz val="24"/>
        <color rgb="FFFF0000"/>
        <rFont val="Arial Narrow"/>
        <family val="2"/>
      </rPr>
      <t xml:space="preserve">  </t>
    </r>
  </si>
  <si>
    <t xml:space="preserve">1. Se evidenciaron  los listados de asistencia y el contenido de la inducción asistencial que se realiza a terceros y personal institucional la socialización de los derechos y deberes, el protocolo de servicio y las prácticas humanizantes, también reposa la evidencia de la inducción y reinducción del PIC que lo soporta talento humano. 
2. Se evidenciaron las listas de chequeo de prácticas humanizantes  con un indicador mayor al 90%   se evidencia la recepciòn de mas de 360 manifstaciones en el cual las felicitaciones son el 80% por el trato hum,anzado al paciente y se encuentra un 99.7 % de satisfacciòn global. El 100% de los pacientes reconocen lal menos dos derechos y dos deberes. Se evidencia la participacion activa, acadèmica a nivel regional y nacional  der la atenciòn humanizada centrada en la persona.
3. Se evidenció la resolutividad de las manifestaciones de tipo de vulneración de derechos y la socialización en el comité de ética Seguimiento al nuevo control
</t>
  </si>
  <si>
    <t xml:space="preserve">Posibilidad de impacto en la prestación  del servicio  por inoportunidad en la asignación de citas  a pacientes de primera  vez debido a la insuficiencia de horas de psiquiatría disponibles para consulta.  </t>
  </si>
  <si>
    <r>
      <rPr>
        <sz val="12"/>
        <rFont val="Arial Narrow"/>
        <family val="2"/>
      </rPr>
      <t>Posibilidad de impacto en la prestación  del servicio  por fallas en el diagnóstico y/o formulación del plan terapéutico debido a falta de adherencia y/o capacitación en GPC o protocolos.</t>
    </r>
    <r>
      <rPr>
        <b/>
        <sz val="12"/>
        <color rgb="FFFF0000"/>
        <rFont val="Arial Narrow"/>
        <family val="2"/>
      </rPr>
      <t xml:space="preserve"> </t>
    </r>
  </si>
  <si>
    <t xml:space="preserve">1. Se evidenció que al finalizar el primer semestre de 2023  se asignaron citas de primera vez a  a todos los psiquiátras de consulta externa, en total fueron 3041 citas de primera vez.
2. Al revisar los cuadros de turno del servicio de urgencias se evidenció que se asignó mensualmente horas para consulta externa a algunos de los psiquiátras de este servicio. </t>
  </si>
  <si>
    <t>1. Se evidenció  el indicador de oportunidad en la asignación de citas en consulta externa y en el primer semestre de  2023  fue de 9,5 días el cual se encuentra por debajo de la meta que es de 10 dias.</t>
  </si>
  <si>
    <t>Se verificò por control interno que se realiza el comité de compras, y èstas son analizadas de acuerdo al plan anual de adquisiciones .</t>
  </si>
  <si>
    <t xml:space="preserve">
Se vetrificò por control interno que el asesor de planeaciòn es el responsable de reportar en el plan  anual de adquisiuciones todas las solicitudes para la adquisiciòn de bienes en cada vigencia y èsta debe ser consultada previamente con la alta direcciòn para la respctiva aprobaciòn de adquisiciòn cuando se vaya a realizar la compra y queda en actas del comite de compras. </t>
  </si>
  <si>
    <t>El riesgo  fue identificado en el segundo semestre de 2023.</t>
  </si>
  <si>
    <t>Probabilidad  de impacto económico y reputacional por falta de trámite a las etapas procesales  debido a  falta de oportunidad y seguimiento en las etapas procesales.</t>
  </si>
  <si>
    <t xml:space="preserve">Se evidencia por control interno que desde el área juridica se han realizado las capacitaciones a funcionarios y a supervisores de contrato para que implementen la pltaforma Secop II. Al realizar el seguimietno de la plataforma Sep II se observa que se puso en marcha la plataforma del secop II en donde los supervisores del contrato son los responsables de  reportar en esta plataforma  todos los documentos que se generen en el desarrollo del contrato, documentos que se pueden verificar en la plataforma del Secop II, junto con los demás formatos estandarizados que hacen parte de la carpeta contractual. 
</t>
  </si>
  <si>
    <t>Se observa que se ha venido cumpliendo con el plan de mejoramiento desarrollando los controles inherentes al riesgo.</t>
  </si>
  <si>
    <t>El riesgo fue identificado en el segundo semestre de 2023.</t>
  </si>
  <si>
    <r>
      <t xml:space="preserve">DIRECCIONAMIENTO ESTRATEGICO </t>
    </r>
    <r>
      <rPr>
        <b/>
        <sz val="12"/>
        <color rgb="FFFF0000"/>
        <rFont val="Arial Narrow"/>
        <family val="2"/>
      </rPr>
      <t>SICOF</t>
    </r>
  </si>
  <si>
    <t>Riesgo identificado en el primer semestre de 2023.</t>
  </si>
  <si>
    <t xml:space="preserve">Posibilidad de impacto económico y reputacional por expedir CDP sin los requisitos establecidos en el procedimiento y en la normatividad que aplica debido a la falta de verificación de los requisitos para expedición y seguimiento al PAA  </t>
  </si>
  <si>
    <t xml:space="preserve">Posibilidad de impacto operacional por pérdida información contable, financiera y presupuestal debido a falta de herramientas  de respaldo de información frente a posibles perdidas de la misma lo que afecta el normal funcionamiento del proceso y posibles sanciones. </t>
  </si>
  <si>
    <t>1. Se verificó en muestra tomada por contol interno a la  facturación y verificaciòn en el aplicativo Hosvital que lo facturado por concepto de medicamentos e insumos fue debidamente suministrado a los pacientes. 
2. Se verificó por control interno en muestra tomada que los servicios fueron debidamente registrados de acuerdo a la validación realizada comparando los soportes almacenados en la carpeta compartida de RIPS vrs los reportes del sistema Hosvital. 
3. Se verificó por control interno que sí se realizan  las preauditorías por parte del Técnico encargado, antes de enviar la factura para cobro.
4.Seguimiento al control en el segundo semestre de 2023</t>
  </si>
  <si>
    <t>1.  El Asesor de Control Interno verificó que el área de sistemas realizó los Backus de forma diaria a la información sensible del área financiera.
2. El Asesor de Control Interno verificó que el área de sistemas realizó los Backus de forma diaria a la base de datos del ERP (Sistema operativo institucional) Seguimiento al  nuevo control</t>
  </si>
  <si>
    <t xml:space="preserve">
1.  El Asesor de Control Interno evidenció la construción del indicador y su seguimiento de manera mensual con su respectivo análisis en la matríz de indicadores institucional, y fue socializado con el equipo gerencial para la toma oportuna de decisiones.
2. En el primer semestre de 2023 se ha venido presentado al comitè de gerencia y a la junta directiva avances a la ejecuciòn presupuestal, lo que servira de insumo a la alta direcciòn  para la toma de decisiones en materia de presupuesto. 
3. Se evidenció  el formato de conciliación mensual entre las áreas de Tesorería, Presupuesto y Contabilidad, verificando las diferencias  y los ajustes pertinentes.
4. Se evidenciò que se identificò un nuevo control al riesgo y se verificò que los informes presentados en el primer semestre de la vigencia fiscal 2023 a los entes de control fueron realizados de manera oportuna  y no presentaron extemporaneidad.  Seguimiento al nuevo control 
</t>
  </si>
  <si>
    <t>Posibilidad de impacto económico y reputacional por  presentación de informes de forma  extemporánea  a los entes de control,  con falencias en los criterios de Oportunidad, Suficiencia y Calidad, debido a falta de seguimiento a la ejecución de ingresos y gastos para evaluar indicador de equilibrio presupuestal y  conciliación mensual entre tesorería y presupuesto.</t>
  </si>
  <si>
    <t xml:space="preserve">1.- Se verifica por control interno que cada uno de los prtocesos contractuales, contienen los estudios previos correspondientes ( en los que aplica), y estos a su vez contienen estudios de mercado realizados a traves de la plataforma Secop II. 
2.- Se verificò por control interno que en la inducciòn y reinducciòn que se realizò al inicio de la vigencia fiscal 2023  y desde el Proceso de Talento Humano se socializò   el   Código de Conducta y  Buen Gobierno, para fortalecer en los funcionario los  principios y valores  institucionales. 
3.-Al seguimiento por control interno en el primer semestre de 2023 se evidenció que los contratos cuentan con el formato Sarlaft, diligenciado por cada proveedor para dar cumplimiento a los riesgos de corrupción y la verificacion en la UIAF.  
4.- Se verificò  que se incluyo este nuevo control al riesgo ( ver FOR-DES-14) por cuanto al revisar la tabla de calor se observa que el riesgo residual esta en moderado  y el seguimiento es el siguiente: se establece que la plataforma del secop II es administrada por el equipo juridico y solo se han otorgado permisos con restricciones de seguridad a los equipos de los diferentes procesos </t>
  </si>
  <si>
    <t xml:space="preserve">1.- Se evidencia que todos los contratos cuentasn con un supervisor quien es el que certifica la entrega a satisfaccion de los bienes o servicios contratados. Lo descrito es certificado en la plataforma Secop II para el primer semestre de 2023.
2.- Se verifica por control interno que se trabajo en identificar un nuevo control al riesgo y a este se le harà seguimiento en el segundo semestre de 2023.  
3.- Se establece por control interno que el cronograma de capacitaciones debio ser pospuesto en razon a que actualmente, se desarrolla la auditoria integral de la contraloria dptal. No obstante se verifica que se presta apoyo a todos los supervisores y funcionarios de apoyo que lo requieran para el desarrollo de la supervisión. Igualmente al tomar muestra de los contratos se estableció que estos cuentan con los informes de supervision. Tambien se observa que desde la oficina juridica se requirio a los supervisores para que allegaran los informes correspondientes . </t>
  </si>
  <si>
    <r>
      <rPr>
        <sz val="12"/>
        <rFont val="Arial Narrow"/>
        <family val="2"/>
      </rPr>
      <t>Se evidencia la implementacion de una herramienta que sirve para realizar el seguimiento y control de los terminos de los procesos a cargo de la oficina de control disciplinario. Se verifico en el primer semestre que se realizó informe de gestión con corte a 30 de junio de 2023: se evidenciam 78 procesos disciplinarios, en los siguientes estados: prescritos 11, caducados 1, pendiente de archivo 1, procesos proximos a prscibir 3, activos 27 y aperturados 35. Frente a los procesos  prescritos y caducados se dara apertura a proceso disciplinario si hay lugar.</t>
    </r>
    <r>
      <rPr>
        <b/>
        <sz val="12"/>
        <rFont val="Arial Narrow"/>
        <family val="2"/>
      </rPr>
      <t xml:space="preserve">
</t>
    </r>
    <r>
      <rPr>
        <sz val="12"/>
        <rFont val="Arial Narrow"/>
        <family val="2"/>
      </rPr>
      <t>Se incluyo</t>
    </r>
    <r>
      <rPr>
        <b/>
        <sz val="12"/>
        <rFont val="Arial Narrow"/>
        <family val="2"/>
      </rPr>
      <t xml:space="preserve"> nuevo control </t>
    </r>
    <r>
      <rPr>
        <sz val="12"/>
        <rFont val="Arial Narrow"/>
        <family val="2"/>
      </rPr>
      <t>ver FOR-DES-14 y se le hara seguimiento en el segundo semestre de 2023</t>
    </r>
  </si>
  <si>
    <r>
      <rPr>
        <sz val="12"/>
        <rFont val="Arial Narrow"/>
        <family val="2"/>
      </rPr>
      <t>Al hacer seguimiento al control se evidencio el estado de los procesos y se estan ejecutando conforme a las fases y carga procesal del despacho. Al riesgo se le identificò un</t>
    </r>
    <r>
      <rPr>
        <b/>
        <sz val="12"/>
        <rFont val="Arial Narrow"/>
        <family val="2"/>
      </rPr>
      <t xml:space="preserve"> nuevo control </t>
    </r>
    <r>
      <rPr>
        <sz val="12"/>
        <rFont val="Arial Narrow"/>
        <family val="2"/>
      </rPr>
      <t>y se le harà segumiento en el segundo trimestre de 2023</t>
    </r>
  </si>
  <si>
    <r>
      <rPr>
        <sz val="12"/>
        <rFont val="Arial Narrow"/>
        <family val="2"/>
      </rPr>
      <t>Se evidencia que se cuenta co una matriz consolidada de datos de  los expedientes en donde estan relacionados e identificados y sus estados   Al riesgo se le identifico un</t>
    </r>
    <r>
      <rPr>
        <b/>
        <sz val="12"/>
        <rFont val="Arial Narrow"/>
        <family val="2"/>
      </rPr>
      <t xml:space="preserve"> nuevo control </t>
    </r>
    <r>
      <rPr>
        <sz val="12"/>
        <rFont val="Arial Narrow"/>
        <family val="2"/>
      </rPr>
      <t>y se le hara seguimiuento en el segundo semestre de 2023</t>
    </r>
  </si>
  <si>
    <r>
      <t>1. Se evidencia por control interno que fue se aprobado el plan anual de comunicaciones, por parte del jefe asesor de la oficina de planeaciòn, el cual a la fecha se evidencia una ejecuciòn del 65%.. Igualmente el plan fue socializado a los lideres de proceso a traves de un comunicado en el cual se informò la aprobaciòn del plan y posteriormente se publicò en la plataforma documental, para su consulta de manera permanente. Igualmente se evidenciò que de manera mensual la profesional de comunicaciones enviò el seguimiento de las actividades proyectadas desde la matriz de comunicaciones, a la oficina de planeaciòn y calidad.</t>
    </r>
    <r>
      <rPr>
        <sz val="16"/>
        <rFont val="Arial Narrow"/>
        <family val="2"/>
      </rPr>
      <t xml:space="preserve">
</t>
    </r>
    <r>
      <rPr>
        <sz val="12"/>
        <rFont val="Arial Narrow"/>
        <family val="2"/>
      </rPr>
      <t>2. Se</t>
    </r>
    <r>
      <rPr>
        <sz val="16"/>
        <rFont val="Arial Narrow"/>
        <family val="2"/>
      </rPr>
      <t xml:space="preserve"> </t>
    </r>
    <r>
      <rPr>
        <sz val="12"/>
        <rFont val="Arial Narrow"/>
        <family val="2"/>
      </rPr>
      <t>identificò un nuevo control seguimiento en el segundo semestre de 2023. Nuevo control</t>
    </r>
  </si>
  <si>
    <t>1.  Se verifica que la nòmina tiene un control previo de la gerencia, talento humano y la subgerencia administrativa y financiera, lo que hace que los controles sean efectivos. 
2. El asesor de control interno, evidencia las auditorias, realizadas por revisoría fiscal y los entes de control,  las cuales conservan su componente financiero, con trazabilidad a la nómina.  
3. En muestra tomada por control interno se evidenciò que las nominas generadas durante este semestre de 2023, est.an revisadas por el lìder del programa, la subgerencia financiera y la gerencia lo que asesgura un control pormenorizado del pago de las nominas del semestre. Seguimiento al  nuevo control</t>
  </si>
  <si>
    <t xml:space="preserve">1. Se evidencia que los funcionarios que ingresaron durante el referido período, dan cumplimiento a los requisitos legales e institucionales establecidos en el formato (FOR-GTH-22), recibieron durante la jornada de inducción y reinducción los temas concernientes al sistema y subsistema de administración del riesgo.
2.  Se verificò que el Auxiliar Administrativo, verificò la veracidad de  los antecedentes disciplinarios, judiciales,  fiscales   del personal que se vinculò,  y se estableciò que anualmente todos los funcionarios que prestan servicios al hospital deben actualizar el  formulario único de conocimiento personas naturales y jurídicas Sarlaft -Certificado de Unidad de Información y Análisis Financiero - UIAF Seguimiento a nuevo control
3. Se evidencia que durante el mes de febrero de 2023, se realizaron  formaciones en la cual se capacitó a 295 funcionarios de la institución respecto del Sistema y Subsistemas integrados de Gestión de Riesgos Institucionales, formación orientada por la Subgerente Administrativa y Financiera de la institución, Acciones de formación que contribuyen a las prácticas transparentes, y adherencia a las Políticas y procedimientos institucionales orientados a la administración del riesgo.
</t>
  </si>
  <si>
    <t xml:space="preserve">1. El asesor de control interno verificó que  los CDPs expedidos cuentan con la solicitud y  necesidad debidamente diligenciadas y firmadas por los responsables.   Esta verificación se realizó en la carpeta compartida de contratos. Igualmente se verificó, a travès de muestra aleatoria que las solicitudes de CDPs, estan contempladas en el PAA y que sus modificaciones estuvieran aprobadas por acto administrativo. 
2. El asesor de control interno verificó que  los CDPs expedidos cuentan con la solicitud y  necesidad debidamente diligenciadas y firmadas por los responsables.   Esta verificación se realizó en la carpeta compartida de contratos. Seguimiento al  nuevo control  </t>
  </si>
  <si>
    <t xml:space="preserve">1. Control interno verifico que la tècnico administrativo de costos enviò a las diferentes àreas de proceso, de manera mensual, la solicitud de informaciòn requerida para la asignaciòn y distibucion de recursos. Se evidenció que el àrea de gestiòn logistica no reporta oportunamente  la informaciòn solicitada.
2. Se verifica por control interno que en el primer semestre de 2023,  las variaciones de los costos fueron tratadas en el comitè de costos en donde los lideres deben de argumentar las causas de las variaciones màs significativas en el consumo de recursos. Igualmente en el informe mensual de costos que realiza la tècnico administrativo, les informa a los miembrros del comitè, sobre el costo de su proceso y las variaciones para que se tomen decisiones oportunas que puedan impactar favorablemente en la rentabilidad.
Se verificò por control interno que la tècnico administrativo realizò mensualmente la conciliaciòn de costos con nòmina, facturaciòn y contabilidad para garantizar la veracidad de la informaciòn, utilizando una herramienta electrònica en donde se verificò la conciliaciòn y las diferencias. Para el segundo semestre de 2023 se ajustarà el formato electrònico y deberà estandarizarse  para que el original sea firmado por quienes intervienen.
</t>
  </si>
  <si>
    <t xml:space="preserve">Posibilidad de afectación económica y reputacional por glosas y devoluciones notificadas por la ERP sobre la facturación,  debido a la falta de soportes y requisitos normativos en la facturas radicadas.   </t>
  </si>
  <si>
    <r>
      <t>1. Se verifica por control interno que  la  facturación radicada ante las distinta ERP se envian debidamente soportadas de acuerdo a la normatividad vigente.
2.</t>
    </r>
    <r>
      <rPr>
        <b/>
        <sz val="22"/>
        <color theme="1"/>
        <rFont val="Arial Narrow"/>
        <family val="2"/>
      </rPr>
      <t xml:space="preserve"> </t>
    </r>
    <r>
      <rPr>
        <sz val="12"/>
        <color theme="1"/>
        <rFont val="Arial Narrow"/>
        <family val="2"/>
      </rPr>
      <t>Se verifica por control interno con una muestra aleatoria de facturas de la carpeta compartida de RIPS  que  la  facturación radicada cuenta con los debidos soportes. Seguimiento al nuevo control</t>
    </r>
  </si>
  <si>
    <t>1.Se verificó  que en lo corrido de la vigencia 2023  el personal de cartera adelantó las gestiones de cobro con el objeto de recaudar la cartera adeudada por las diferentes entidades, lo cual fue verificado en los diferentes oficios de cobro y conciliaciones  llevadas a cabo en la vigencia, además se estableció que se  contrató como apoyo a la gestion de depuración, conciliacion y recaudo a una empresa externa especializada en este proceso.
2. Se verifico por parte de control interno los soportes fisicos y digitales de la radicación, ademas el estado de radicación de la factura en el reporte de cartera del sistema operativo HOSVITAL seguimiento al nuevo control.
3. Se verifico por parte de control interno los soportes fisicos y digitales de la radicación de las devoluciones y las respuesta a glosas, ademas el estado de radicación de la factura en el reporte de cartera del sistema operativo HOSVITAL Seguimiento al nuevo control.</t>
  </si>
  <si>
    <t>1.Se verifico por parte de control interno los soportes fisicos y digitales de la radicación de las devoluciones y las respuesta a glosas, las actas de conciliacion debidamente firmadas y ademas el estado de radicación de la factura en el reporte de cartera del sistema operativo HOSVITAL
2. Se verifico por parte de control interno que a través del informe de glosas y devoluciones generado desde auditoria medica,  se está cumpliendo con la meta del plan de desarrollo.</t>
  </si>
  <si>
    <t>Se verifica por control interno que el auditor médico y el coordinador de cartera gestiónan de manera oportuna  las glosas y devoluciones ante las diferentes EAPB, y éstas tienen eel visto bueno de la gerencia para la toma de decisiones y  constan en actas los acuerdos de la conciliacion realizada, debidamente firmado por los responsables.</t>
  </si>
  <si>
    <t xml:space="preserve">Se observa por control interno que se ha  dado respuesta oportuna a las glosas y devoluciones ante las diferentes EAPB, procurando subsanar la mayoria de objeciones </t>
  </si>
  <si>
    <t xml:space="preserve">Posibilidad de impacto económico y reputacional ocasionado por el subregistro  al facturar la totalidad de los servicios de salud prestados, debido al subregistro de los servicios de salud en la història clìnica y en los formatos de hosvital, para el favorecimiento de un tercero.    </t>
  </si>
  <si>
    <t>Se tomó muestra de la  facturación y se verificó que en la factura estuviesen registrados lo insertado en la história clínica y en los formatos adjuntos de hosvital. Se verificaron  las inconsistencias y los errores cometidos de las diferentes EAPB cuando realizaron  las devoluciones y/o glosas y se observo la mejora contínua.</t>
  </si>
  <si>
    <t>Se verificaron  los registros en la história clínica y en los  formatos del software de hosvital, así como  los soportes requeridos para el cobro oportuno de los servicios a facturar. Se debe estar dispuesto a la mejora continua y  verificar las inconsistencias y los errores cometidoss, para minimizar las devoluciones y las glosas.</t>
  </si>
  <si>
    <t>1.Se verifico por parte de control interno que a través del módulo de história clinica del sistema operativo HOSVITAL  se registraron todos los procesos y procedimientos.
2. Control interno tomo una muestra aleatoria de facturas de la carpeta compartida de RIPS  y verificó que  la  facturación radicada cuenta con los debidos soportes y fueron facturados todos los procesos, suministros y procedimientos.
3. Se verifica por control interno a través del informe emitido por revisoria de cuentas que se evidencian las fallas en los registros y en la facturacion previo a la radicaciòn de las cuentas. seguimiento al nuevo control.</t>
  </si>
  <si>
    <r>
      <t xml:space="preserve">GESTION FINANCIERA   </t>
    </r>
    <r>
      <rPr>
        <b/>
        <sz val="12"/>
        <color rgb="FFFF0000"/>
        <rFont val="Arial Narrow"/>
        <family val="2"/>
      </rPr>
      <t>SICOF</t>
    </r>
  </si>
  <si>
    <t xml:space="preserve">Posibilidad de impacto econòmico y reputacional por sanciones disciplinarias, fiscales y penales, por el ente regulador,  debido al recaudo de dineros provenientes de acciones ilicitas   </t>
  </si>
  <si>
    <r>
      <t xml:space="preserve">GESTION FINANCIERA  </t>
    </r>
    <r>
      <rPr>
        <b/>
        <sz val="12"/>
        <color rgb="FFFF0000"/>
        <rFont val="Arial Narrow"/>
        <family val="2"/>
      </rPr>
      <t>SICOF</t>
    </r>
  </si>
  <si>
    <t>Se observa que se viene cumpliendo con los controles identificados en el riesgo</t>
  </si>
  <si>
    <t xml:space="preserve">Se veriificó que en la vigencia 2022 se adelantaron auditorias por contraloría, por la revisoria fiscal y por control interno,  impactando el área financiera y no se observó el  recaudo de dineros provenientes de acciones ilicitas.  </t>
  </si>
  <si>
    <t>Se tienen programadas auditorias para el segundo semestre de 2022 al área financiera en donde se realizará seguimiento al control identificado en el riesgo.</t>
  </si>
  <si>
    <t>1. Se verifica por control interno la existencia de la certificacion mensual deribada de los reportes de caja
2. Se verifica por parte de control interno la existencia de los reportes mensuales a la UIAF.  Nuevo control</t>
  </si>
  <si>
    <t xml:space="preserve">GESTION FINANCIERA  </t>
  </si>
  <si>
    <t>Posibilidad de afectación económica y reputacional por la causacion contable y posterior pago de facturas o cuentas de cobro e proveedores sin los debidos soportes e informes por parte del supervisor del contrato</t>
  </si>
  <si>
    <t>Se verifica que al recibo de la factura o cuenta de cobro, ésta cuenta con todos los soportes requeridos, el acta de recibo a satisfación y el informe de ejecucion del contrato.
Igualmente se observa que  al momento de la causación y pago de la obligaciónes, éstas se verifican a través de la carpeta compartida de contratos la existencia de anticipos.</t>
  </si>
  <si>
    <t>Posibilidad de impacto económico y reputacional al aprobar el presupuesto de la vigencia no acorde a las variables macro economicas, a la productividad, al recaudo, a los comportamientos històricos y a  la articulación al PDI, POA y POAI. Nuevo riesgo identificado.</t>
  </si>
  <si>
    <t>El riesgo fue identificado en el primer semestre de 2023 pero se evidencian acciones de cumplimiento a la norma establecida en materia de presupuesto.</t>
  </si>
  <si>
    <t>Se observa que el Lìder del área financiera realizó  las proyecciones presupuestales de ingresos y gastos a diciembtrer 31 con corte septiembre de 2023, de igual forma se  analizararon  los comportamientos históicos del ingreso y el gasto y se han venido evaluando las variables macroeconómicas. Nuevos controles identificados.</t>
  </si>
  <si>
    <t xml:space="preserve">1. En el porimer semestre de 2023 se verificaron todos los anexos técnicos enviados por las diferentes universidades y se revisò las actas de los CODAS en donde se verificò que no se ha  materializado el riesgo y que se ha cumplido con los acuerdos de la relación docencia servicio. 
2. Se verificó en muestra tomada de la história clínica  que  se realizaron los registros del supervisor- profesor,  responsable en los casos donde hubo participación de los estudiantes en la atención del paciente.
3. Se verificó que en el primer semestre de 2023,  la institución de Educación Superior  realizaron la adquisición de las pólizas de responsabilidad  civil extracontractual para los estudiantes en prácticas formativas, y el  asesor de docencia servicio, verificó que dentro de los requisitos estuviese la póliza.
4. Se verificó que en el primer semestre de 2023 se han realizado 7  inducciones a los estudiantes en humanización, seguridad del paciente, guías y protocolos de la atención, reglamento de práctica formativa y se verificó el entendimiento, con evaluaciòn pot y  se cuenta con los registros de asistencia.  
</t>
  </si>
  <si>
    <t xml:space="preserve">1. Se verifico que en primer semestre de 2023,  el Coordinador de Docencia Servicio e Investigación,  validó el esquema completo de vacunación
2. Se verificó en las carpetas de las universidades la afiliación de los estudiuantes a la ARL. 
3. Se verificó que en el primer semestre de 2023 se han realizado 7  inducciones a los estudiantes en humanización, seguridad del paciente, guías y protocolos de la atención, reglamento de práctica formativa y se verificó el entendimiento, con evaluaciòn pot y  se cuenta con los registros de asistencia
</t>
  </si>
  <si>
    <r>
      <t xml:space="preserve">1. Se verificaron todas las actas del comité de etica en donde se aprobaron los consentimientos informados y los avales para los proyectos de investigación institucional. 
2. La oficina de docencia servicio e investigación indica a todos los investigadores la existencia de la GUI-DSI-02 Guía para el Consentimiento Informado. </t>
    </r>
    <r>
      <rPr>
        <b/>
        <sz val="24"/>
        <color rgb="FFFF0000"/>
        <rFont val="Arial Narrow"/>
        <family val="2"/>
      </rPr>
      <t xml:space="preserve"> </t>
    </r>
  </si>
  <si>
    <t xml:space="preserve">Posibilidad de impacto en la prestación  del servicio  por Incumplimiento de la ruta de atención de hospitalización  debido a la fallas en la adherencia a las actividades establecidas en el ciclo  de atención  </t>
  </si>
  <si>
    <t xml:space="preserve">Posibilidad de impacto en la prestación de servicio por  educación deficiente al paciente y familia en temas individuales y colectivos debido a la falta en la evaluación de entendimiento  de la educación al paciente hospitalizado   </t>
  </si>
  <si>
    <r>
      <t xml:space="preserve">Posibilidad de impacto en la prestación de servicio por desconocimiento o incumplimiento a la higiene postural al levantarse de la cama, fallas en la señalización de piso mojado, fallas en la intervención de factores coadyuvantes a caídas  debido a  la condición clínica del paciente  </t>
    </r>
    <r>
      <rPr>
        <sz val="24"/>
        <rFont val="Arial Narrow"/>
        <family val="2"/>
      </rPr>
      <t xml:space="preserve"> </t>
    </r>
    <r>
      <rPr>
        <b/>
        <sz val="24"/>
        <color rgb="FFFF0000"/>
        <rFont val="Arial Narrow"/>
        <family val="2"/>
      </rPr>
      <t xml:space="preserve"> </t>
    </r>
  </si>
  <si>
    <r>
      <t xml:space="preserve">Posibilidad de impacto en la prestación del servicio relacionado con la evasión de paciente  por fallas en los controles para el  ingreso y egreso de pacientes y  factores contributivos asociados con la infraestructura de fácil alcance para los pacientes debido a la fallas en la supervisión del paciente  </t>
    </r>
    <r>
      <rPr>
        <b/>
        <sz val="24"/>
        <color rgb="FFFF0000"/>
        <rFont val="Arial Narrow"/>
        <family val="2"/>
      </rPr>
      <t xml:space="preserve"> </t>
    </r>
  </si>
  <si>
    <t xml:space="preserve">Posibilidad de impacto en la prestación del servicio relacionado con fallas en la identificación de signos premonitorios de agresión  debido a falta de capacitación y entrenamiento en valoración / examen mental y manejo de agitación psicomotriz   </t>
  </si>
  <si>
    <r>
      <t>1. Se verifica que se realiza sesion breve en el mes de enero a todos los EPM, socializando el protocolo de prevenciòn de caidas, como meta numero 1 de seguridad del paciente, en la induccion y reinduccion anual realizada en el mes de enero de 2023 se capacitò sobre la meta &gt;Nro. 1 de prevencion de caidas.
2. Se vertifica que se realizan 4 listas de chequeo por servicio por mes, evidenciando una adherencia mayor al 90% como satisfactoria.
3.Se evidenció en las actas, que los EPM realizaron sesiones breves de la meta 2 ( prevención en caídas), y se verifica en las actividades educativas con los pacientes, la orientacion relacionada con el autocuidado para prevenir caidas.  Se realizò una revisiòn y ajuste en el consentimiento informado de hospitalizacion y se propone en formato de orientacion por riesgo alto de caida de compañia permanente por cuidador o familiar al paciente, buscando mayor compromiso por parte de la fanilia, para aquellos pacientes con alto riego.
4. Se evidencia en los informes  la aplicacion de rondas de seguridad a los servicios una por me 6 en total.</t>
    </r>
    <r>
      <rPr>
        <b/>
        <sz val="22"/>
        <color rgb="FFFF0000"/>
        <rFont val="Arial Narrow"/>
        <family val="2"/>
      </rPr>
      <t xml:space="preserve"> </t>
    </r>
  </si>
  <si>
    <r>
      <t xml:space="preserve">1. En el primer semestre el comité de vigilancia en salud realizò sus reuniones ordinarias como esta establecido en la politica, cada tres meses y en situaciòn especial una reunion extraordinaria. Igualmente se evidencia capacitacion en sesiones breves de seguridad del paciente la Meta Nro. 4 prevenciòn de infecciones incluyendo lavado de manos, tècnica asèptica, estrategias para prevenir infecciones asociadas a la atenciòn en salud IAAS, bioseguridad, uso de elementos de protecciòn personal, limpieza y desinfecciòn, manejo de residuos hospitalarios y tipos de aislamiento. y se realizò en el mes de abril de 2023.. 
2. Se evidenció  la aplicación  mensual por parte de los EPM de la Lista de Chequeo de Higiene de Manos  en el FOR-TRA-11 en los diferentes servicios, en donde se verificó el cumplimiento a la adherencia que fue del 90% de los servicios relacionados con la higiene de manos  y los resultados seran socializados en el segundo semestre de 2023.
3. Tambièn se estableciò que en el comite de vigilancia en salud  se cumplio con uno de los objetivos cual es el de capacitar, medir la adherenciua a los momentos de lavado de manos, conmemorandolo en el mes de mayo de 2023.
4. Ighualmente se evidenciò que se midiò en junio de 2023 los dispositivos instalados a nivel institucional para el lavado de manos, encontrando  238 dispositivos para el alcohol antiseptico, 69 jabones antibacteriales y 232 jabòn cosmètico. </t>
    </r>
    <r>
      <rPr>
        <b/>
        <sz val="24"/>
        <color rgb="FFFF0000"/>
        <rFont val="Arial Narrow"/>
        <family val="2"/>
      </rPr>
      <t xml:space="preserve"> </t>
    </r>
  </si>
  <si>
    <t xml:space="preserve">Posibilidad de impacto en la prestación del servicio relacionado fallas en la supervisión del paciente y su unidad debido a fallas en la búsqueda activa de SPA  en el  ingreso y la revisión de pertenencias y alimentos    </t>
  </si>
  <si>
    <r>
      <t xml:space="preserve">Posibilidad de impacto en la prestación del servicio relacionado con fallas en aplicación de cuidados específicos en pacientes con riesgo de acercamiento sexual debido a fallas en la identificación de signos premonitorios para acercamiento sexual  </t>
    </r>
    <r>
      <rPr>
        <b/>
        <sz val="24"/>
        <color rgb="FFFF0000"/>
        <rFont val="Arial Narrow"/>
        <family val="2"/>
      </rPr>
      <t xml:space="preserve">   </t>
    </r>
  </si>
  <si>
    <r>
      <t xml:space="preserve">Posibilidad de impacto en la prestación del servicio relacionado con falta en la aplicación y/o supervisión de las actividades relacionadas con los cuidados específicos debido fallas en la identificación de los pacientes con riesgo de intento suicida    </t>
    </r>
    <r>
      <rPr>
        <b/>
        <sz val="24"/>
        <color rgb="FFFF0000"/>
        <rFont val="Arial Narrow"/>
        <family val="2"/>
      </rPr>
      <t xml:space="preserve"> </t>
    </r>
  </si>
  <si>
    <r>
      <t xml:space="preserve">Posibilidad de impacto reputacional relacionado con la vulneración de derechos e incumplimiento de características de calidad  debido a  la adherencia deficiente a las prácticas humanizantes   </t>
    </r>
    <r>
      <rPr>
        <b/>
        <sz val="24"/>
        <color rgb="FFFF0000"/>
        <rFont val="Arial Narrow"/>
        <family val="2"/>
      </rPr>
      <t xml:space="preserve"> </t>
    </r>
  </si>
  <si>
    <t xml:space="preserve">Posibilidad de impacto en la prestación del servicio relacionado con el incumplimiento de características de calidad  debido a  la deficiente comunicación entre procesos asistenciales y Laboratorio clínico (Tercero)  </t>
  </si>
  <si>
    <t xml:space="preserve">1. Al finalizar lel segundo semestre de la vigencia 2022,  se evidenció en las actas de los equipos primarios de mejoramiento la capacitación sobre las sesión breve de  la Meta 2 de seguridad de paciente prevención de caídas con una cobertura del 92% según el plan institucional de capacitación de la vigencia 2022 
2. Se verificó  que se aplicó la Escala de Morse para la identificación del riesgo de caidas, de lo cual se evidenció el registro en el Kardex de enfermería.
3.Se evidenció en las actas, que los EPM realizaron sesiones breves de la meta 2 ( prevención en caídas)  
4. Se vderificó que se realizaron rondas de seguridad en donde se verificó infraestructura segura para la prevención de caidas, socializado al comite de seguridad del paciente para el plan de mejoramiento.  </t>
  </si>
  <si>
    <t>1. Se evidencia que la entidad cuenta con el protocolo de evasion y pèrdida de pacientes, revisado, actualizado y divulgado en la plataforma documental.  Se realizòcapacitaciòn en la induccion y reinducciòn en el mes de enero de 2023  a todo el personal asistencial. En el mes de junio se realizò entrenamiento enfocado a los riesgos poblacionales, se verificaron las listas de asistencia. Igualmente se verificò que en el mes de mayo se realizò el simulacro de evasion y pèrdida de pacientes (còdigo laberinto), con un cumplimiento satisfactorio de adherencia del 89%.
2. En el primer semestre de 2023 se verificó  en los servicios, el uso de las manillas de los pacientes, en donde se encuentra identificado el riesgo de evasión y demás. Igualmente en los tableros de las estaciones de enfermería se encuentran estos riesgos identificados en frente del nombre de cada paciente, al igual que en el Kardex de enfermería donde se encuentra identificado este riesgo. 
3. Se evidenció por control interno en los servicios y en las áreas perimetrales la presencia de sensores funcionando y que se activan ante la cercanía de los pacientes hacia las zonas identificadas en riesgo. Igualmente se verificó que fue socializado en inducción y reinducción.
4. 4.  Se verifica por control interno que se aplica el còdigo laberinto y se lleva el indicador del primer semestre de 2023 de los intentos de evasiòn seguimiento al nuevo control</t>
  </si>
  <si>
    <r>
      <t>1. Control interno verificò que se realizò inducciòn y reinduccion en el mes de enero de 2023 capacitando a todo el personal asistencial hospitalario, relacionado con el rpotocolo de agitacion psicomotriz, teniendo en cuenta la contenciòn verbal, la contenciòn fisica, la contencion farmacologica y el debrifimg.  De igual manera se evidencio que en las inducciones mensuales se socializa dicho protocolo.  En el mes de junio 2023 se realiza entrenamiento en el manejo integral teorico practico del protocolo de agitaciòn psicomotriz
2. Evidenciè que en las historias clinicas se identifican los signos y sintomas de sospecha de agitaciòn psicomotriz y las medidas de intervencion segun el protocolo.</t>
    </r>
    <r>
      <rPr>
        <b/>
        <sz val="24"/>
        <color rgb="FFFF0000"/>
        <rFont val="Arial Narrow"/>
        <family val="2"/>
      </rPr>
      <t xml:space="preserve">  
</t>
    </r>
    <r>
      <rPr>
        <sz val="12"/>
        <color theme="1"/>
        <rFont val="Arial Narrow"/>
        <family val="2"/>
      </rPr>
      <t>3. Se verificò que en primer semestre de 2023 se realizò la induccion y reinducciòn institucional a toda la poblaciòn institucional, dando cumplimiento a la Meta 6 de seguridad del paciente y  se realizò entrenamiento en el mes de junio con temas especificos de salud mental, donde uno de los temas especiales es la atenciònn del paciente con agitaciòn psicomotri, con una asitencia de 62 funcionarios, mayor al 90% del personal esperado  seguimiento al nuevo control</t>
    </r>
  </si>
  <si>
    <r>
      <t>1. En el primer semestre de 2023 se verificó que se realizó capacitación a terceros, proveedores, contratistas, personal que ingresa a la institución, con una evidencia de 479 asistencias, sobre los riesgos del paciente y los protocolos incluyendo  el protocolo de detección de objetos peligrosos, en el cual seguridad privada son partícipes, identificando el ingreso de objetos peligrosos como sustancias psicoactivas que puedan ingresar a la institución, actividad realizada por la coordinadora asistencial.  Se evidenció igualmente que se realizó capacitación  de la META 6: en el mes de junio en cada uno de los servicios para  reducir los riesgos de atención a personas con trastornos mentales, priorizando la atención segura a pacientes con riesgo de consumo de sustancias psicoactivas, en la vigencia se realizaron  sesiones breves por parte de los EPM, con una cobertura del 90% 
2. Se evidenció  socialización en la inducción y reinducción institucional de las medidas predictivas preventivas y reactivas del riesgo del consumo de SPA incluyendo a terceros.</t>
    </r>
    <r>
      <rPr>
        <b/>
        <sz val="12"/>
        <color rgb="FFFF0000"/>
        <rFont val="Arial Narrow"/>
        <family val="2"/>
      </rPr>
      <t xml:space="preserve"> </t>
    </r>
    <r>
      <rPr>
        <sz val="12"/>
        <color theme="1"/>
        <rFont val="Arial Narrow"/>
        <family val="2"/>
      </rPr>
      <t xml:space="preserve">
3. Se evidencia  que la central de monitoreo  tienen acceso a todos los servicios 24 horas para detectar el riesgo de ingreso de SPA. Cuando identifican que se va a materializar el riesgo se comunican inmediatamente con el servicio donde se encuentra el paciente.  Seguimiento al nuevo control</t>
    </r>
  </si>
  <si>
    <t>1. Se evidenció que se realizó capacitación  de la META 6: reducir los riesgos de atención a personas con trastornos mentales, priorizando la atención segura a pacientes con agitación psicomotriz, en la vigencia se realizò la sesion en el mes de junio de 2023. 
2. Se evidenció que en las inducciones asistenciales se socializaron los riesgos del paciente, asistieron 479 colaboradores incluyendo terceros, proveedpres, docencia servicio, se incluyeron los riesgos  de acercamiento sexual entre pacientes y los controles como sala por criticidad, moniotoreo por camaras, e identiicación de síntomas premonitorios. Se realizó inducción y reinducción,  donde se da exclusivamente los riesgos poblacionales y la implementación de medidas preventivas, reactivas y predictivas por medio de la referente de seguridad del paciente.
3. Se evidenció  socialización en la inducción y reinducción institucional de las medidas predictivas preventivas y reactivas del riesgo de suicidio, incluyendo a terceros..
4. en las auditorias a los servicios se identifican las medidas preventivas del riesgo de acercamiento sexual como salas por criticidad y genero, habitaciones con càmara, pacientes con riesgo con compañia permanente. 
5. Se evidencia por control interno que se cuenta con un indicador de acercamiento sexual controlado, cumpliendo con la meta establecida. FOR-SIG-17. en el primer semestre de 2023. Seguimiento Nuevo control</t>
  </si>
  <si>
    <t>1. Se evidenció la realización del triage por parte de los enfermeros identificando riesgos de suicidio, en história clínica, en manilla de identificación del paciente, colocando el riesgo con color lila según protocolo, con lista de chequeo de adherencia de identificación correcta mayor del 90%
2. Se evidenció que el hospital cuenta con una central de monitoreo, càmaras, sesnsores perimetrales con la intención de hacer seguimiento a los pacientes en los diferentes servicios. 
3. Se evidenció que el protocolo de detección de objetos peligrosos es socializado en inducción  asistencial. 
4. Se evidenció  socialización en la inducción y reinducción institucional de las medidas predictivas preventivas y reactivas del riesgo de suicidio, incluyendo a terceros, a 479 colaboradores.
5. Se evidencia que  la realización del triage por parte de los enfermeros identificando riesgos de suicidio, en história clínica, en manilla de identificación del paciente, colocando el riesgo con color lila según protocolo, con lista de chequeo de adherencia de identificación correcta mayor del 90% y un indicador controlado tasa de incidencia de intento suicida interinstitucional en el primer semestre. Seguimiento al nuevo riesgo</t>
  </si>
  <si>
    <r>
      <t xml:space="preserve">1. Se evidenciaron  los listados de asistencia y el contenido de la inducción asistencial que se realiza a terceros y personal institucional la socialización de los derechos y deberes, el protocolo de servicio y las prácticas humanizantes, también reposa la evidencia de la inducción y reinducción del PIC que lo soporta talento humano. 
2. Se evidenciaron las listas de chequeo de prácticas humanizantes  con un indicador mayor al 90%   se evidencia la recepciòn de mas de 360 manifstaciones en el cual las felicitaciones son el 80% por el trato hum,anzado al paciente y se encuentra un 99.7 % de satisfacciòn global. El 100% de los pacientes reconocen lal menos dos derechos y dos deberes. Se evidencia la participacion activa, acadèmica a nivel regional y nacional  der la atenciòn humanizada centrada en la persona.
3. Se evidenció la resolutividad de las manifestaciones de tipo de vulneración de derechos y la socialización en el comité de ética. </t>
    </r>
    <r>
      <rPr>
        <b/>
        <sz val="24"/>
        <color rgb="FFFF0000"/>
        <rFont val="Arial Narrow"/>
        <family val="2"/>
      </rPr>
      <t xml:space="preserve"> 
</t>
    </r>
    <r>
      <rPr>
        <sz val="12"/>
        <color theme="1"/>
        <rFont val="Arial Narrow"/>
        <family val="2"/>
      </rPr>
      <t>4. Se evidenció la resolutividad de las manifestaciones de tipo de vulneración de derechos y la socialización en el comité de ética. seguimiento nuevo control</t>
    </r>
  </si>
  <si>
    <t>Posibilidad de impacto reputacional y en la salud por inadecuada conciliacion medicamentosa, debido a fallas en los registros de ingreso de los medicamentos.</t>
  </si>
  <si>
    <r>
      <t>1. El profesional universitario de calidad y la coordinadora de la sede de laboratorio, desde el segundo semestre de 2022 definieron los indicadores del proceso de laboratorio clínico que aplican para el servicio en el formato de FOR-SIG-17 Ficha Técnica de Indicadores, con las metas según los requisitos de habilitacion y acreditación.  Entre los indicadores que se formularon están: Oportunidad en la entrega de resultados de urgencias y hospitalización, oportunidad en la entrega de resultados críticos, porcentaje de nuevas muestras solicitadas y porcentaje de resultados cargados a la interfase.
Se verifico que  el equipo de autoevaluación de procesos asistenciales (PACAS) y  la coordinadora de la sede de laboratorio que funciona en el hospital, que cada mes se realizaría una reunión de socialización y seguimiento a los indicadores establecidos con el área de calidad.  Igualmente se observó que el líder de servicios ambulatorios con la profesional universitario de sistemas realizaron seguimiento permanente al cargue de los resultados de laboratorios clínicos solicitados a la interfase del software institucional. Ver actas de laboratorio.
2. Se verifico que  el equipo de autoevaluación de procesos asistenciales (PACAS) y  la coordinadora de la sede de laboratorio que funciona en el hospital, que cada mes se realizaría una reunión de socialización y seguimiento aL indicador de tiempo de entrega de resultados crìticos el cual para el primer semestre el promedio fue de 7.1 minutos.  Igualmente se observó que el líder de servicios ambulatorios con la profesional universitario de sistemas realizaron seguimiento permanente al cargue de los resultados de laboratorios clínicos solicitados a la interfase del software institucional. Ver actas de laboratorio Seguimiento al nuevo control</t>
    </r>
    <r>
      <rPr>
        <b/>
        <sz val="24"/>
        <color rgb="FFFF0000"/>
        <rFont val="Arial Narrow"/>
        <family val="2"/>
      </rPr>
      <t xml:space="preserve">    </t>
    </r>
  </si>
  <si>
    <r>
      <t xml:space="preserve">Se verifica por control interno que los auxiliares de enfermeria y/o terapia ocupacional,  continuan reportando los signos y sintomas relacionados con el exàmen mental del paciente, y se pueden verificar en los registros. En el primer semestre </t>
    </r>
    <r>
      <rPr>
        <sz val="12"/>
        <rFont val="Arial Narrow"/>
        <family val="2"/>
      </rPr>
      <t>fueron 239 pacientes</t>
    </r>
    <r>
      <rPr>
        <sz val="12"/>
        <color rgb="FFFF0000"/>
        <rFont val="Arial Narrow"/>
        <family val="2"/>
      </rPr>
      <t xml:space="preserve">.
</t>
    </r>
  </si>
  <si>
    <t xml:space="preserve">1. Se verifica que se realiza sesion breve en el mes de enero a todos los EPM, socializando el protocolo de prevenciòn de caidas, como meta numero 1 de seguridad del paciente, en la induccion y reinduccion anual realizada en el mes de enero de 2023 se capacitò sobre la meta &gt;Nro. 1 de prevencion de caidas.
2. Se vertifica que se realizan 4 listas de chequeo por servicio por mes, evidenciando una adherencia mayor al 90% como satisfactoria.
3.Se evidenció en las actas, que los EPM realizaron sesiones breves de la meta 2 ( prevención en caídas), y se verifica en las actividades educativas con los pacientes, la orientacion relacionada con el autocuidado para prevenir caidas. 
</t>
  </si>
  <si>
    <t xml:space="preserve">Control interno estableciò que en el primer semestre de 2023, se fortalecieron actividades educativas con familiares y pacientes, favoreciendo la adherencia al tratamiento tanto farmacológico como terapéutico. 
Se evidenció en las notas de História Clínica, que se le brindò informaciòn al familiar y al paciente, sobre la importancia de dar continuidad al tratamiento y se gestionaron las autorizaciones con las respectivas EPSS, para dar cumplimiento a las pròrrogas. </t>
  </si>
  <si>
    <t xml:space="preserve">Al finalizar la vigencia se evidenció que se cumpliò con el procedimiento de conciliaciòn medicamentosa, verificando se hubo un efectivo control del riesgo en el primer semestre de 2023.  </t>
  </si>
  <si>
    <t xml:space="preserve">Se verificò por control interno que en el primer semestre de 2023, se diò respuesta oportuna y de fondeo a las manifestaciones interpuestas.  Igualmente se evidenciò que  en el primer semestre se publicaron las manifestaciones en la pàgina web del HDPUV en donde se resalta que las felicitaciones fueron de 322 para un 80%.  </t>
  </si>
  <si>
    <r>
      <rPr>
        <sz val="12"/>
        <rFont val="Arial Narrow"/>
        <family val="2"/>
      </rPr>
      <t xml:space="preserve">Control interno verificò que en el primer semestre de 2023, se parametrizò el aplicativo mòdulo SIGDO para manifestaciones ( PQRSF) con el objeto de migrar a lo digital y que los usuarios puedan radicar las manifestaciones de forma  digital y realizar el seguimiento. Para el segundo semestre de 2023 se harà la socializaciòn de la herramienta a los usuarios. En el primer semestre se publicaron las manifestaciones en la pàgina web en donde se resalta que las felicitaciones fueron de 322 para un 80%. </t>
    </r>
    <r>
      <rPr>
        <sz val="24"/>
        <color rgb="FFFF0000"/>
        <rFont val="Arial Narrow"/>
        <family val="2"/>
      </rPr>
      <t xml:space="preserve"> </t>
    </r>
    <r>
      <rPr>
        <b/>
        <sz val="24"/>
        <color rgb="FFFF0000"/>
        <rFont val="Arial Narrow"/>
        <family val="2"/>
      </rPr>
      <t xml:space="preserve">  </t>
    </r>
    <r>
      <rPr>
        <b/>
        <sz val="12"/>
        <color theme="4"/>
        <rFont val="Arial Narrow"/>
        <family val="2"/>
      </rPr>
      <t xml:space="preserve">
</t>
    </r>
  </si>
  <si>
    <t xml:space="preserve">En el primer semestre de 2023 se observò que en la encuesta de satisfacciòn a usuarios refieririeron un nivel de satisfacciòn por servicios del 99.8% y los ecuestados fueron 1119 de los cuales 1117 usuarios respondieron buena o muy buena la pregunta de: "como calificaria su experiencia global de la satisfacciòn con el hospital". </t>
  </si>
  <si>
    <t xml:space="preserve">Se verificó que en el primer semestre de 2023 fueron encuestados 1119 usuarios para un promedio de 186.5 usuarios por mes,  se tomaron decisiones relacionadas con las solicitudes o requerimientos de los usuarios, tales como la implementaciòn del digiturno, lo que da un orden para que el usuario acceda de manera ordenada a los servicios.   </t>
  </si>
  <si>
    <r>
      <t xml:space="preserve">1. Se evidencia el envío de las cartas de desabastecimiento por parte del director tecnico del servcio farmaceutico cuando se identificaron agotados de medicamentos.
2.Se evidenció que el químico farmacéutico  realizó la planificación de necesidad de los productos farmacéuticos para la vigencia 2023, en donde tuvo en cuenta los promedios de consumo mensual de la vigencia 2021 y también verificó que  la subgerencia administrativa y financiera y la subgerencia científica  asignaron  y aprobaron el presupuesto de la vigencia 2023, en donde  se ejcutaron los contratos suscritos publicados en el Secop. Se verifica la información en los estudios previos de los contratos de suministro del servicio farmacéutico.
3. Se evidenció que mensualmente el área encargada  de acuerdo a rotación, envía la proyección de compras, que se realiza a través del sistema Yeminus.                                                                                                                         </t>
    </r>
    <r>
      <rPr>
        <sz val="12"/>
        <color rgb="FFFF0000"/>
        <rFont val="Arial Narrow"/>
        <family val="2"/>
      </rPr>
      <t xml:space="preserve"> </t>
    </r>
  </si>
  <si>
    <r>
      <t xml:space="preserve">1. Se evidencia el cuadro de precios de compra de 2023 y el margen de rentabilidad para cada convenio con las Eps ajustados a la normatividad actualizada de regulación de precios de medicamentos (Circular 013 de 2022)
2. se verificó que los precios son establecidos y manejados directamente con él área de facturación, y en caso de que se requiera un medicamento o insumo que se encuentre por fuera de la propuesta económica del contrato con FARMART, se debe cotizar y aprobar por parte del Qf interventor. Adicional, si se encuentra alguna novedad en precios ya existente, solicita recotización. Tambien se evidencia cuadro de revisión y autorización de los medicamentos que son recotizados.              </t>
    </r>
    <r>
      <rPr>
        <sz val="24"/>
        <color theme="1"/>
        <rFont val="Arial Narrow"/>
        <family val="2"/>
      </rPr>
      <t xml:space="preserve">       </t>
    </r>
    <r>
      <rPr>
        <sz val="24"/>
        <color rgb="FFFF0000"/>
        <rFont val="Arial Narrow"/>
        <family val="2"/>
      </rPr>
      <t xml:space="preserve">  </t>
    </r>
  </si>
  <si>
    <r>
      <t xml:space="preserve">1. se evidenciaron los controles a las fechas de vencimiento y cambios de productos proximos a vencer en los almacenamientos de carros de paros y stocks de los servicios.
2. No se evidenciaron soportes de capacitación al personal de enfermería sobre almacenamiento y control de fechas en los servicios.
3. Se evidencia que se realizó control de fechas de vencimiento a través de semaforización (rojo: 0-6 meses, amarillo:7-12 meses, verde: mayor a 12 meses) y sistema de almacenamiento FEFO. </t>
    </r>
    <r>
      <rPr>
        <sz val="24"/>
        <color rgb="FFFF0000"/>
        <rFont val="Arial Narrow"/>
        <family val="2"/>
      </rPr>
      <t xml:space="preserve">                                   </t>
    </r>
  </si>
  <si>
    <t>1. Se verificó que d e acuerdo a cronograma de capacitación del personal, se realizan capacitaciones mensuales a todo el personal de farmacia.
2. Se evidenció que los medicamentos LASA y alto riesgo, se encuentran debidamente identificados, se identifican con el color azul (mtos parecidos ortográfico, fonético o visual), color amarillo (mtos con el mismo principio activo, se identifica el de mayor concentración), color rojo (alto riesgo). Seguimiento al control en el segundo semestre de 2023</t>
  </si>
  <si>
    <r>
      <t xml:space="preserve">1. Se evidencian los seguimientos al almacenamiento y control mensual de los medicamentos de control especial almacenados en los servicios (kits de sedación y carros de paro). 
2. Se evidencia que los kits de agitación se encuentran almacenados en un lugar seguro, libre de acceso a pacientes y personal ajeno a la sala, y los candados de carro de paro se encuentran registrados en el formato de control de carro de paro.
3. Se evidencia que se realizan devoluciones diarias por ambos sistemas (hosvital y Yemimus que es el software de Farmart). El aprovechamiento de los MCE es entregado por el personal de enfermería, se relaciona mensual y se envía a facturación de Farmart para la generación de la nota crédito. </t>
    </r>
    <r>
      <rPr>
        <sz val="22"/>
        <color rgb="FFFF0000"/>
        <rFont val="Arial Narrow"/>
        <family val="2"/>
      </rPr>
      <t xml:space="preserve">  </t>
    </r>
    <r>
      <rPr>
        <b/>
        <sz val="24"/>
        <color rgb="FFFF0000"/>
        <rFont val="Arial Narrow"/>
        <family val="2"/>
      </rPr>
      <t xml:space="preserve">                                 </t>
    </r>
  </si>
  <si>
    <t xml:space="preserve">Probabilidad de impacto económico, reputacional y operacional por el acceso no autorizado y el hackeo a los sistemas de información, debido a que no se realiza el backup de la información priorizada y no se aplican las recomendaciones de seguridad   </t>
  </si>
  <si>
    <r>
      <rPr>
        <sz val="12"/>
        <rFont val="Arial Narrow"/>
        <family val="2"/>
      </rPr>
      <t>1,- Se verifica que en la primera semana de cada mes se quema en unidad de DVD el backup de las bases de datos y se llevan a la caja fuerte de la tesoreria con un oficio radicado de recibido de los DVDS. 
2.-  Se verificò que en el DRIVE licenciado de la instituciòn reposan los bakups de las bases de datos de los ultimos 3 dias 
3. El HDPUV cuenta con dos equipos de seguirdad perimetral con su respectiva licencia vigente,  en alta disponibilidad donde se confirguran las politicas de navegaciòn de la instituciòn.</t>
    </r>
    <r>
      <rPr>
        <b/>
        <sz val="16"/>
        <color theme="4"/>
        <rFont val="Arial Narrow"/>
        <family val="2"/>
      </rPr>
      <t xml:space="preserve">  </t>
    </r>
  </si>
  <si>
    <r>
      <t xml:space="preserve">1. Se evidencian las actas de recepción técnica que se realiza a todos los medicamentos y dispositivos médicos que ingresan al servicio farmacéutico y la revisión se realiza al 100% de los productos.
2. Se evidencia revisión de la calidad de los medicamentos al 100% mediante las actas de recepción técnica
3. Se evidencia registro y control de las condiciones ambientales de las areas del servicio farmacéutico, se evidencia tambien que los equipos de medición se encuentran calibrados  </t>
    </r>
    <r>
      <rPr>
        <sz val="18"/>
        <color theme="1"/>
        <rFont val="Arial Narrow"/>
        <family val="2"/>
      </rPr>
      <t xml:space="preserve"> </t>
    </r>
    <r>
      <rPr>
        <b/>
        <sz val="18"/>
        <color rgb="FFFF0000"/>
        <rFont val="Arial Narrow"/>
        <family val="2"/>
      </rPr>
      <t xml:space="preserve">                                                           </t>
    </r>
  </si>
  <si>
    <r>
      <t xml:space="preserve">1. Se evidencia que el director del servicio farmcéutico realiza perfil farmacoterapéutico a los pacientes indicados en el proceso y dichos perfiles se almacenan en un drive para consulta del hospital.
2. Se evidencia el cruce de entregas y devoluciones entre Hosvital Y Yemimus, justificando las diferencias y generando glosas de aquellas sin justificación.    </t>
    </r>
    <r>
      <rPr>
        <sz val="24"/>
        <color rgb="FFFF0000"/>
        <rFont val="Arial Narrow"/>
        <family val="2"/>
      </rPr>
      <t xml:space="preserve">                                                           </t>
    </r>
  </si>
  <si>
    <r>
      <t xml:space="preserve">Posibilidad de impacto económico, reputacional y operacional por fallas en los servidores del datacenter y disponibilidad de la información debido al desconocimiento y/o inadecuada manipulación del uso de los recursos tecnológicos. </t>
    </r>
    <r>
      <rPr>
        <sz val="24"/>
        <color rgb="FFFF0000"/>
        <rFont val="Arial Narrow"/>
        <family val="2"/>
      </rPr>
      <t xml:space="preserve"> </t>
    </r>
  </si>
  <si>
    <r>
      <rPr>
        <sz val="12"/>
        <color theme="1"/>
        <rFont val="Arial Narrow"/>
        <family val="2"/>
      </rPr>
      <t>1. Se evidencio por control interno que se ejecutò el cronograma de mantenimiento del los equipos tecnològicos programados para el primer semestre de 2023.</t>
    </r>
    <r>
      <rPr>
        <sz val="16"/>
        <color theme="4"/>
        <rFont val="Arial Narrow"/>
        <family val="2"/>
      </rPr>
      <t xml:space="preserve">
</t>
    </r>
    <r>
      <rPr>
        <sz val="12"/>
        <rFont val="Arial Narrow"/>
        <family val="2"/>
      </rPr>
      <t>2. Se evidenciò que se realizò de forma diaria el Bacupk de los servidores del hospital y son alojados en el Data Center externo del proveedor, la evidencia se verifica desde los servidores de la entidad. seguimiento al nuevo control.</t>
    </r>
    <r>
      <rPr>
        <sz val="16"/>
        <color theme="4"/>
        <rFont val="Arial Narrow"/>
        <family val="2"/>
      </rPr>
      <t xml:space="preserve">
</t>
    </r>
    <r>
      <rPr>
        <sz val="12"/>
        <rFont val="Arial Narrow"/>
        <family val="2"/>
      </rPr>
      <t>3. Se evidenciò la ejecuciòn del primer simulacro donde se evaluò el funcionamiento del canal de respaldo de internet en el HDPUV. El registro quedò en acta del equipo de autoevaluacion de gerencia de la informaciòn.
4. Se verificò que las licencias del  antivirus y los equipos de seguridad perimetral estan vigentes hasta el año 2024. 
5. Se verificò que el control de acceso del data center se encuentra funcionando y tienen las restricciones para el personal no autorizado.</t>
    </r>
    <r>
      <rPr>
        <sz val="16"/>
        <color theme="4"/>
        <rFont val="Arial Narrow"/>
        <family val="2"/>
      </rPr>
      <t xml:space="preserve">  </t>
    </r>
    <r>
      <rPr>
        <b/>
        <sz val="22"/>
        <color rgb="FFFF0000"/>
        <rFont val="Arial Narrow"/>
        <family val="2"/>
      </rPr>
      <t xml:space="preserve"> </t>
    </r>
  </si>
  <si>
    <r>
      <t xml:space="preserve">1.- Se verifica por control interno que el àrea de talento humano  procediò a  informar al nuevo funcionario sobre el acuerdo de confidencialidad y se verificò con la firma del funcionario que reposa en la hoja de vida. 
2. Se verificò por control interno que los contratos tienen la clausula de confidencialidad de la informaciòn para que sea cumplida por el contratista </t>
    </r>
    <r>
      <rPr>
        <sz val="12"/>
        <color rgb="FFFF0000"/>
        <rFont val="Arial Narrow"/>
        <family val="2"/>
      </rPr>
      <t xml:space="preserve"> </t>
    </r>
    <r>
      <rPr>
        <sz val="12"/>
        <rFont val="Arial Narrow"/>
        <family val="2"/>
      </rPr>
      <t xml:space="preserve">Seguimiento al nuevo control
3. Se verificó que  se gestiona el formato de activar o inactivar usuarios FOR-GIN-42, para crear usuarios en el sistema de informacion Hosvital. Se revisaron formatos del primer semestre de la vigencia 2023 en donde la autorizaciones estan acordes a las fechas de solicitudes.                                                                                                                                                                                                                 4. Se evidenciò que al inicio de la vigencia fiscal se realizò la inducciòn y reinduccion a todos los funcionarios de la politica de seguridad de la informaciòn, programada por Talento Humano.
5. Control interno evidenció que el técnico de archivo diligencia el formato  de préstamo de documentos FOR-GIN-11. Igualmente se evidenció que la auxiliar administrativa de estadistica diligencia el formato  de solicitud y entrega de história clínica FOR-GIN-09.
6.Se verificó que el profesional especializado del área de estadística da cumplimiento al procedimiento de estadística y control de la información PRO-GIN-08 y se verrificó que gestiona el formato de solicitud de información FOR-GIN-39  y que realizó la trazabilidad a través del formato seguimiento a solicitudes FOR-GIN-40  
</t>
    </r>
  </si>
  <si>
    <r>
      <t xml:space="preserve">
1. Se verifica por control interno que en el primer semestre de 2023, la profesional universitario de sistema, realizò el seguimiento al contrato de internet del canal principal y el informe de supervisiòn fue verificado en la carpeta contractual y en el Secop II. Igualmente se verificò que el equipo de seguridad perimetral envìa al correo electrònico del àrea de sistemas la alarma de la falla del internet.
2. Se verifica que en el cronograma de simulacros para la vigencia 2023, esta programado para el segundo semestre d el simulacro de caìda del internet.   </t>
    </r>
    <r>
      <rPr>
        <b/>
        <sz val="24"/>
        <color rgb="FFFF0000"/>
        <rFont val="Arial Narrow"/>
        <family val="2"/>
      </rPr>
      <t xml:space="preserve"> </t>
    </r>
  </si>
  <si>
    <r>
      <t>2. Se evidenció que con el documento denominado remisiones del proveedor se verificó el recibo a satisfacción de los items registrados en el documento y se dejan las constancias de las observaciones al recibo.  Se observó que se validaron las facturas correspondientes a las remisiones,  en donde se ajustaron todas las observaciones.
2.</t>
    </r>
    <r>
      <rPr>
        <sz val="12"/>
        <rFont val="Arial Narrow"/>
        <family val="2"/>
      </rPr>
      <t xml:space="preserve"> Nuevo control</t>
    </r>
    <r>
      <rPr>
        <sz val="12"/>
        <color rgb="FFFF0000"/>
        <rFont val="Arial Narrow"/>
        <family val="2"/>
      </rPr>
      <t xml:space="preserve"> </t>
    </r>
    <r>
      <rPr>
        <sz val="12"/>
        <color theme="1"/>
        <rFont val="Arial Narrow"/>
        <family val="2"/>
      </rPr>
      <t xml:space="preserve">se le hara seguimiento al finalizar la vigencia 2023.    </t>
    </r>
  </si>
  <si>
    <t xml:space="preserve">Se verificó por control interno que el procedimiento de gestiòn de lavanderia fue actualizado en el primer semestre de 2023  FOR-GLO-04 , el procedimiento fue socializado con los funcionarios que realizan esta actividad. Los equipos de lavanderia fueron repotenciados y programados para que trabajen con agua a alta temperatura que garantiza la eliminaciòn de virus y bacterias en conjunto con los insumos quimicos aplicados en cada lavada.    </t>
  </si>
  <si>
    <r>
      <t xml:space="preserve">1. Se verificó que al finalizar la vigencia, el lider de servicios administrativos elaboró el plan anual de adquisiciones de la vigencia fiscal 2023 en donde se verificó que està relacionada la compra de los insumos para la elaboración de los alimentos y tiene una ejecución controlada mediante indicador bimestral denominado: desempeño de proveedores y este cuenta con el formato acta de recibo a asatisfacción del bien o servicio y gestiona las necesidades para el suministro de los insumos.
2. Se verificó el  diligenciamiento  del censo solicitud de dieta en el formato for-glo-13 registro diario de  dietas los cuales fueron entregados al  servicio de alimentos, teniendo en cuenta las necesidades nutricionales solicitadas por el médico tratante y/o nutricionista.
3.  Se verificò la elaboraciòn de las tarjetas de dietas especiales y tarjetas de refrigerio y se verifico que  el Auxiliar Administrativo de Alimentos  lleva a cabo la revisión durante  la recepción del documento de censo. </t>
    </r>
    <r>
      <rPr>
        <sz val="12"/>
        <rFont val="Arial Narrow"/>
        <family val="2"/>
      </rPr>
      <t>Seguimiento al nuevo control</t>
    </r>
  </si>
  <si>
    <r>
      <t>1. Se verifico que se realizò conforme al procedimiento los procesos de contrataciòn para los servicios de mantenimiento de labores especiales y  el suministro de insumos y repuestos requeridos para ejecutar las actividades de mantenimiento. 
2. Se verifica que se realizò el plan anual de mantenimiento preventivo con ejecución controlada, mediante indicadores mensuales.
3. Se verificò que el lider de servicios administrativos  elaborò el plan anual de adquisiciones de su proceso,  con ejecución  controlada mediante indicadores bimestrales para la vigencia 2023</t>
    </r>
    <r>
      <rPr>
        <sz val="20"/>
        <color theme="1"/>
        <rFont val="Arial Narrow"/>
        <family val="2"/>
      </rPr>
      <t xml:space="preserve">.
</t>
    </r>
    <r>
      <rPr>
        <sz val="12"/>
        <color theme="1"/>
        <rFont val="Arial Narrow"/>
        <family val="2"/>
      </rPr>
      <t>4. Se verificò que el tècnico administrativo de Servicios Administrativos recpecionò todas las solicitudes de mantenimiento recibidas a travèss de Bitacoras, correspondencia interna o solicitudes impresas, diligenciò el cuadro en excel de seguimiento a ordenes de mantenimineto, asignò operario u contratista encargado, asignò nùmero de orden para control y segimiento e informò al ususario del nùmero de orden y responsable de la soluciòn y realizò seguimiento del trabajo hasta dar por terminada la solicitud.</t>
    </r>
    <r>
      <rPr>
        <sz val="12"/>
        <rFont val="Arial Narrow"/>
        <family val="2"/>
      </rPr>
      <t xml:space="preserve">Nuevo control seguimiento  </t>
    </r>
    <r>
      <rPr>
        <sz val="12"/>
        <color rgb="FFFF0000"/>
        <rFont val="Arial Narrow"/>
        <family val="2"/>
      </rPr>
      <t xml:space="preserve">  
</t>
    </r>
  </si>
  <si>
    <r>
      <t xml:space="preserve">Se verifica que en el plan anual de adquisiciones estaàn incluidas las necesidades de contrataciòn para la vigencia fiscal 2023. A junio de 2023 se ha ejecutado un 40% del plan. </t>
    </r>
    <r>
      <rPr>
        <b/>
        <sz val="12"/>
        <color rgb="FFFF0000"/>
        <rFont val="Arial Narrow"/>
        <family val="2"/>
      </rPr>
      <t xml:space="preserve">  </t>
    </r>
  </si>
  <si>
    <r>
      <t xml:space="preserve">Se verifico por control interno que se han realizado dos contratos de mantenimiento de vehiculos en el primer semestre de 2023, y se han realizado las revisiones tecnomecànicas de los vehiculos que se vencian en el primer semestre. </t>
    </r>
    <r>
      <rPr>
        <b/>
        <sz val="20"/>
        <color rgb="FFFF0000"/>
        <rFont val="Arial Narrow"/>
        <family val="2"/>
      </rPr>
      <t xml:space="preserve"> </t>
    </r>
  </si>
  <si>
    <t>1. Se verifica que la profesional de servicios administrativos realizò el diagnostico de necesidades y elaborò  la necesidad  en el FOR-DES-08  para la compra de los contenedores  para dar cumplimiento a la segregación de residuos de acuerdo al código de colores vigente.
2. El Profesional Universitario  de Servicios Administrativos realizò la auditoria  de contenedores  en tèrminos de ubicación, calidad y realizò los Ajustes correspondientes.  
3. El Profesional Universitario  de Servicios Administrativos realizò el  inventario y diagnòstico de necesidades de bolsas y elaborò el  requerimiento de la cantidad de bolsas que se requieren mensualmente para dar cumplimiento a las segregación de residuos de acuerdo al código de colores vigente
4.Se verificò que el profesional Universitario de Servicios administrativos  en conjunto con el proveedor de limpieza y desinfección realizaron  la auditoria del inventario de bolsas plásticas  en cada una de  las áreas especificas del Hospital, dejando registro  en  FOR-GAF-14y realizaron los ajustes correspóndientes
5. El Profesional Universitario  de Servicios Administrativos realizò el plan de capacitacion  en segregación de residuos generados por la comunidad hospitalaria 
6. La Profesional Universitario de Servicios Administrativos realizò la ejecucion del plan de capacitacion  en segregación de residuos generados por la comunidad hospitalaria   Seguimiento a todos los controles nuevos.</t>
  </si>
  <si>
    <t>GESTION DEL AMBIENTE FISICO</t>
  </si>
  <si>
    <t>Posibilidad de impacto ambiental  por Utilizar productos quimicos sin etiquetas para su debida identificaciòn, debido a Falta de control en el uso  de sustancias quimicas  Nuevo riesgo identificado</t>
  </si>
  <si>
    <t>Utilizar los productos quimicos debidamente ietiquetados para una debida identificación</t>
  </si>
  <si>
    <t>El riesgo fue identificado en el primer semestre de 2023</t>
  </si>
  <si>
    <t>1. Se verifica que aunque el control fue identificado recientemente se pueden observar acciones tendentes al cumplimiento del control, por cuanto el auxiliar de almacén verifica para aprobar  la entrega de productos quimicos por parte de proveedores cumpliendo las estipulaciones de identificacion de los mismos en envase original o reenvasado. 
2- Igualmente se estableció que el lider de servicios admiinistrativos, el profesional Universitario de Servicios administrativos y la auxiliar admiinistrativa del almacén actualizan y socializan el procedimiento para el manejo de sustancias quimicas.</t>
  </si>
  <si>
    <t xml:space="preserve">La Oficina de Control Interno realizó la verificación de las siguientes acciones correspondientes a los controles para mitigar la materialización del riesgo identificado.  
1. Se verificó en el PRO-SIG-06 procedimiento que establece la metodologia de mejoramiento institucional, en el que se describe que en el formato FOR-SIG-12 Plan de Mejoramiento Institucional se registran todos los planes de mejoramiento derivados de las diferentes fuentes de mejoramiento: acreditación, indicadores, auditoria interna, auditoria externa, riesgos, referenciación.  Con corte al primer semestre de 2023 se tiene un cumplimiento del  38% en los planes de mejoramiento de acreditación y un 92% en otras fuentes.
2. Se verificó el reporte de NO CONFORMES, el cual se actualizó el formulario de reporte unificando todos los servicios y procesos y en el que se pueden registrar las fallas o incumplimientos de los sistemas de gestión de calidad, ambiental o SST.  El profesional de calidad es el encargado de consolidar la información de manera mensual y enviarla a la referente de seguridad del paciente para su análisis con los reportes de incidentes y eventos adversos.
3. Al inicio de cada ciclo de mejoramiento o cuando se requiera, se actualizan las fichas de conformación de los equipos de autoevaluación en el FOR-SIG-09 y se registran en el acta de reunión del equipo.  El HDPUV se encuentra en el 7° ciclo de mejoramiento en la fase de ejecución y seguimiento de los planes de mejoramiento.     </t>
  </si>
  <si>
    <t>La oficina de control interno verificó que se actualizó el PRO-SIG-09 procedimiento de gestión del cambio, en el que se redefinen las actividades objeto de cambio y la descripción de la planificación, ejecución y control del cambio.  Durante el primer semestre del 2023 se realizó reunión de gestión del cambio para las siguientes intervenciones de infraestructura: fase I sala 9.  Seguimiento al nuevo control</t>
  </si>
  <si>
    <r>
      <t xml:space="preserve">La oficina de control interno verificó que se cuenta con el procedimiento vigente y publicado en la plataforma documental PRO-SIG-01 Elaboración y control de documentos y  el FOR-SIG-01 Listado Maestro de Documentos, formato en el que se registran todos los documentos que se generan en la institución y permiten controlar los cambios realizados a los documentos ya existentes, los documentos creados por cada uno de los procesos, teniendo en cuenta el código, version y fecha de actualización.   Se planteó como uno de las actividades para el plan de trabajo 2023 del SIG la depuración y actualización de la documentación institucional por cada uno de los lideres y responsables de los procesos.    </t>
    </r>
    <r>
      <rPr>
        <sz val="12"/>
        <color rgb="FFFF0000"/>
        <rFont val="Arial Narrow"/>
        <family val="2"/>
      </rPr>
      <t xml:space="preserve"> </t>
    </r>
  </si>
  <si>
    <r>
      <t xml:space="preserve">La oficina de control interno verificó que se encuentra actualizado el procedimiento PRO-SIG-05 Formulación, reporte, consolidación y seguimiento de indicadores, en el primer semestre de la presente vigencia se actualizò la ficha técnica de indicadores que permite en el mismo formato ver los resultados de las dos vigencias anteriores con el fin de tener la trazabilidad del indicador.
En el plan institucional de capacitación se incluyò el contenido de gestión de indicadores desde el tema de mejoramiento continuo.  En este sentido se programa para el mes de julio taller de análisis e interpretación de indicadores dirigido a todos los lideres y responsables de los procesos que tienen a su cargo el reporte y anàlisis de indicadores.   </t>
    </r>
    <r>
      <rPr>
        <b/>
        <sz val="12"/>
        <color rgb="FFFF0000"/>
        <rFont val="Arial Narrow"/>
        <family val="2"/>
      </rPr>
      <t xml:space="preserve"> </t>
    </r>
  </si>
  <si>
    <r>
      <t xml:space="preserve">La Oficina de Control Interno realizó la verificación de las siguientes acciones correspondientes a los controles para mitigar la materialización del riesgo identificado.  
1. Con relación a los temas de mejoramiento incluidos en el Plan Institucional de Capacitaciones - PIC 2023 se encuentran: Sistema Integrado de Gestión, Ciclo PHVA, Gestión de Indicadores y Anàlisis Causal, metodología de mejoramiento, Sistema de Administración del Riesgo, Código de Integridad, Políticas institucionales.
2. Se participó en los procesos de reinducción a toda la comunidad hospitalaria e inducción al personal nuevo que ingresó a la institución.  Con estas actividades se fortalece la socialización y divulgación de temas relacionados con el mejoramiento y el proceso de acreditación. 
3. Se programó el evento de feria de la excelencia 2023 para desarrollarse en el mes de agosto de 2023.
4. Se verificó el FOR-SIG-10 Programa Anual de Auditoria para la vigencia 2023, hasta la fecha se tienen programadas la auditoria interna, auditoria externa de renovación de la certificación y la renovación del certificado de acreditación.  Igualmente se incluyen auditorias a los proveedores.  En el primer semestre de 2023 se ejecutaron las auditorìas de la Contralorìa Departamental y de la Revisoría Fiscal.    </t>
    </r>
    <r>
      <rPr>
        <b/>
        <sz val="12"/>
        <color rgb="FFFF0000"/>
        <rFont val="Arial Narrow"/>
        <family val="2"/>
      </rPr>
      <t xml:space="preserve"> </t>
    </r>
  </si>
  <si>
    <r>
      <t xml:space="preserve">Se verificó por control interno que  se encuentra vigente y disponible en la plataforma documental el PRO-SIG-08 Identificación de requisitos legales y de otra indole y el FOR-SIG-09 Matriz de requisitos legales la cual fue actualizada en el mes de junio de 2023 para la auditoria interna del Sistema Integrado de Gestión, esta matriz contiene la normatividad general y de calidad, de seguridad y salud en el trabajo y de gestión ambiental.    </t>
    </r>
    <r>
      <rPr>
        <b/>
        <sz val="12"/>
        <color rgb="FFFF0000"/>
        <rFont val="Arial Narrow"/>
        <family val="2"/>
      </rPr>
      <t xml:space="preserve"> </t>
    </r>
  </si>
  <si>
    <t>El riesgo se identificó en el primer semestre de 2023</t>
  </si>
  <si>
    <t>Desde su identificacion se ha dado cumplimiento al plan de mejoramiento establecido en los controles del riesgo.</t>
  </si>
  <si>
    <t xml:space="preserve">Se verificó que el profesional especializado de SGSST,  gestionó el  recurso de acuerdo a las necesidades del SGSST, de proyectó el plan de trabajo anual en linea con las exigencias de la nórmatividad vigente, elaboró los programas para la gestiòn de riesgos prioritarios y  gestionó los controles operacionales acordes a los peligros y riesgos identificados en la matriz de peligros.
2.Se evidencia que el profesional especializado de SGSST  reportó oportunamente la autoevaluacion del SGSST a los entes de control. </t>
  </si>
  <si>
    <t xml:space="preserve">Posibilidad de impacto operacional y de salud. por  inadecuada desinfeccion  durante el proceso de lavado y que puede afectar la salud del paciente </t>
  </si>
  <si>
    <t xml:space="preserve">Posibilidad de impacto  operacional por  dificultad para el traslado  de pacientes  debido a la poca disponibilidad de vehiculos adecuados.  </t>
  </si>
  <si>
    <t>SE verifica por control interno que los vehiculos tienen un mantenimiento preventivo para que cumplan con el objetivo trazado en el riesgo identificado.</t>
  </si>
  <si>
    <t>Se cumple con los mantenimientos preventivos para todos los vehiculos de la entidad.</t>
  </si>
  <si>
    <t>Se cumple con el plan de mantenimiento establecido.</t>
  </si>
  <si>
    <t>Se observa por control inerno que el lider de servicios administrativos  y el técnico de mantenimiento aplican  los procedimientos existentes del  control del estado de vehículos y sus mantenimientos.  El lider de servicios administrativos  realiza los contratos anuales de mantenimiento a los automotores y los contratos para realizar las inspecciones de ley.</t>
  </si>
  <si>
    <r>
      <t xml:space="preserve">1. Para el primer semestre del 2023 se realizó inducción a los estudiantes sobre manejo de confidencialidad de la história clínica y se verificó que estos permisos fueron diligenciados a través del formato FOR-GIN-42. 
2. Se verificó el manejo adecuado de los datos y del archivo de acuerdo a los  protocolos de investigación, protocolos que son revisados en los comités de ética e investigación. </t>
    </r>
    <r>
      <rPr>
        <b/>
        <sz val="22"/>
        <color rgb="FFFF0000"/>
        <rFont val="Arial Narrow"/>
        <family val="2"/>
      </rPr>
      <t xml:space="preserve">  </t>
    </r>
  </si>
  <si>
    <t xml:space="preserve">Posibilidad de impacto económico y reputacional al no elaborar el presupuesto de la vigencia acorde a las necesidades reales de la institución por formular de manera inadecuada e inoportuna el Plan Anual de Adquisiciones y no articularlo al PDI, POA y POAI.  </t>
  </si>
  <si>
    <t>Posibilidad de impacto económico y reputacional ocasionado por costear inadecuadamente los servicios de la Institución, por  falta de oportunidad y confiabilidad, en la información recibida por las procesos que reportan al área de costos, lo que ocasiona inexactitud en la asignación o distribución de recursos y no permite un análisis adecuado de la información.  El riesgo fue modificado en su totalidad de acuerdo a la metodología DAFP.</t>
  </si>
  <si>
    <t xml:space="preserve">Posibilidad de afectación económica y reputacional por la subfacturación de los servicios de salud a las ERP y particulares, debido al registro errado o incompleto de los procedimientos, medicamentos e insumos suministrado a los pacientes durante su atención.  </t>
  </si>
  <si>
    <t xml:space="preserve">Probabilidad de impacto econòmico por el manejo doloso de las glosas y devoluciones tramitadas ante las  diferentes EAPB,  para el favorecimiento propio o de un tercero.  SICOF   </t>
  </si>
  <si>
    <t>1. Al seguimiento por control interno se evidenciò que los informes de supervisiòn No son reportados a tiempo en la plataforma del Secop II y al revisar las carpetas contractuales no todas contienen los informes de supervisiòn. 
2. Se verifico que en el segundo semestre de 2023, desde el área jurídica se  tienen programadas  capacitaciones  a todos los supervisores de contrato relacionadas con las obligaciones y responsabilidades inherentes a las supervisiones de contrato y al manejo de la plataforma Secop II,   y  evitar posibles sanciones por los entes de control. Nuevo control</t>
  </si>
  <si>
    <r>
      <t xml:space="preserve">GESTION DE LA INFORMACION </t>
    </r>
    <r>
      <rPr>
        <b/>
        <sz val="12"/>
        <color rgb="FFFF0000"/>
        <rFont val="Arial Narrow"/>
        <family val="2"/>
      </rPr>
      <t>SICOF</t>
    </r>
  </si>
  <si>
    <r>
      <t xml:space="preserve">Posibilidad de impacto  operacional por  dificultad para el traslado de pacientes  debido a deficiente servicio de mantenimiento a los automotores  </t>
    </r>
    <r>
      <rPr>
        <b/>
        <sz val="12"/>
        <color rgb="FFFF0000"/>
        <rFont val="Arial Narrow"/>
        <family val="2"/>
      </rPr>
      <t xml:space="preserve"> </t>
    </r>
  </si>
  <si>
    <t xml:space="preserve">
Posibilidad de impacto ambiental  por inadecuada segregación de residuos  debido a la  falta de capacitación y clasificación de residuos sólidos a la comunidad hospitalaria   </t>
  </si>
  <si>
    <t xml:space="preserve">Posibilidad de  impacto operacional por  Inadecuada o inoportuna intervención en mantenimientos de equipos e infraestructura hospitalaria debido a deficiencias en la asignación de recursos humanos, técnicos y financieros para la realización de los mantenimientos requeridos para mantener la infraestructura hospitalaria en óptimas condiciones   </t>
  </si>
  <si>
    <r>
      <rPr>
        <sz val="12"/>
        <rFont val="Arial Narrow"/>
        <family val="2"/>
      </rPr>
      <t>1. Se verifica que se realiza sesion breve en el mes de enero a todos los EPM, socializando el protocolo de prevenciòn de caidas, como meta numero 1 de seguridad del paciente, en la induccion y reinduccion anual realizada en el mes de enero de 2023 se capacitò sobre la meta &gt;Nro. 1 de prevencion de caidas.
2. Se vertifica que se realizan 4 listas de chequeo por servicio por mes, evidenciando una adherencia mayor al 90% como satisfactoria.
3.Se evidenció en las actas, que los EPM realizaron sesiones breves de la meta 2 ( prevención en caídas), y se verifica en las actividades educativas con los pacientes, la orientacion relacionada con el autocuidado para prevenir caidas.  Se realizò una revisiòn y ajuste en el consentimiento informado de hospitalizacion y se propone en formato de orientacion por riesgo alto de caida de compañia permanente por cuidador o familiar al paciente, buscando mayor compromiso por parte de la fanilia, para aquellos pacientes con alto riego.
4. Se evidencia en los informes  la aplicacion de rondas de seguridad a los servicios una por me 6 en total.</t>
    </r>
    <r>
      <rPr>
        <b/>
        <sz val="12"/>
        <color theme="4"/>
        <rFont val="Arial Narrow"/>
        <family val="2"/>
      </rPr>
      <t xml:space="preserve">  
5. </t>
    </r>
    <r>
      <rPr>
        <sz val="12"/>
        <color theme="1"/>
        <rFont val="Arial Narrow"/>
        <family val="2"/>
      </rPr>
      <t>Se verificò que se gestionò el  FOR-HOS-10 y firmado por el familiar  en el primer semestre de 2023.</t>
    </r>
    <r>
      <rPr>
        <b/>
        <sz val="12"/>
        <color theme="4"/>
        <rFont val="Arial Narrow"/>
        <family val="2"/>
      </rPr>
      <t xml:space="preserve"> </t>
    </r>
    <r>
      <rPr>
        <sz val="12"/>
        <rFont val="Arial Narrow"/>
        <family val="2"/>
      </rPr>
      <t>Seguimiento al nuevo control</t>
    </r>
  </si>
  <si>
    <t>1. En el primer semestre el comité de vigilancia en salud realizò sus reuniones ordinarias como esta establecido en la politica, cada tres meses y en situaciòn especial una reunion extraordinaria. Igualmente se evidencia capacitacion en sesiones breves de seguridad del paciente la Meta Nro. 4 prevenciòn de infecciones incluyendo lavado de manos, tècnica asèptica, estrategias para prevenir infecciones asociadas a la atenciòn en salud IAAS, bioseguridad, uso de elementos de protecciòn personal, limpieza y desinfecciòn, manejo de residuos hospitalarios y tipos de aislamiento. y se realizò en el mes de abril de 2023.. 
2. Se evidenció  la aplicación  mensual por parte de los EPM de la Lista de Chequeo de Higiene de Manos  en el FOR-TRA-11 en los diferentes servicios, en donde se verificó el cumplimiento a la adherencia que fue del 90% de los servicios relacionados con la higiene de manos  y los resultados seran socializados en el segundo semestre de 2023.
3. Tambièn se estableciò que en el comite de vigilancia en salud  se cumplio con uno de los objetivos cual es el de capacitar, medir la adherenciua a los momentos de lavado de manos, conmemorandolo en el mes de mayo de 2023.
4. Ighualmente se evidenciò que se midiò en junio de 2023 los dispositivos instalados a nivel institucional para el lavado de manos, encontrando  238 dispositivos para el alcohol antiseptico, 69 jabones antibacteriales y 232 jabòn cosmètico.
5. Se verificò por control interno  que existe adherencia al  seguimiento de la insercciòn del cateter venoso de uso periferico y se visualizan 816 seguimiento en los servicios.Nuevo control</t>
  </si>
  <si>
    <r>
      <rPr>
        <sz val="12"/>
        <rFont val="Arial Narrow"/>
        <family val="2"/>
      </rPr>
      <t>1. Se evidencia que la entidad cuenta con el protocolo de evasion y pèrdida de pacientes, revisado, actualizado y divulgado en la plataforma documental.  Se realizòcapacitaciòn en la induccion y reinducciòn en el mes de enero de 2023  a todo el personal asistencial. En el mes de junio se realizò entrenamiento enfocado a los riesgos poblacionales, se verificaron las listas de asistencia. Igualmente se verificò que en el mes de mayo se realizò el simulacro de evasion y pèrdida de pacientes (còdigo laberinto), con un cumplimiento satisfactorio de adherencia del 89%.
2. En el primer semestre de 2023 se verificó  en los servicios, el uso de las manillas de los pacientes, en donde se encuentra identificado el riesgo de evasión y demás. Igualmente en los tableros de las estaciones de enfermería se encuentran estos riesgos identificados en frente del nombre de cada paciente, al igual que en el Kardex de enfermería donde se encuentra identificado este riesgo. 
3. Se evidenció por control interno en los servicios y en las áreas perimetrales la presencia de sensores funcionando y que se activan ante la cercanía de los pacientes hacia las zonas identificadas en riesgo. Igualmente se verificó que fue socializado en inducción y reinducción</t>
    </r>
    <r>
      <rPr>
        <b/>
        <sz val="12"/>
        <color theme="4"/>
        <rFont val="Arial Narrow"/>
        <family val="2"/>
      </rPr>
      <t>.</t>
    </r>
    <r>
      <rPr>
        <b/>
        <sz val="14"/>
        <color rgb="FFFF0000"/>
        <rFont val="Arial Narrow"/>
        <family val="2"/>
      </rPr>
      <t xml:space="preserve"> 
</t>
    </r>
    <r>
      <rPr>
        <sz val="14"/>
        <rFont val="Arial Narrow"/>
        <family val="2"/>
      </rPr>
      <t>4.  Se verifica por control interno que se aplica el còdigo laberinto y se lleva el indicador del primer semestre de 2023 de los intentos de evasiòn</t>
    </r>
    <r>
      <rPr>
        <b/>
        <sz val="12"/>
        <color rgb="FFFF0000"/>
        <rFont val="Arial Narrow"/>
        <family val="2"/>
      </rPr>
      <t xml:space="preserve"> </t>
    </r>
    <r>
      <rPr>
        <sz val="12"/>
        <rFont val="Arial Narrow"/>
        <family val="2"/>
      </rPr>
      <t>seguimiento al nuevo control</t>
    </r>
  </si>
  <si>
    <r>
      <rPr>
        <sz val="12"/>
        <rFont val="Arial Narrow"/>
        <family val="2"/>
      </rPr>
      <t xml:space="preserve">1. Control interno verificò que se realizò inducciòn y reinduccion en el mes de enero de 2023 capacitando a todo el personal asistencial hospitalario, relacionado con el rpotocolo de agitacion psicomotriz, teniendo en cuenta la contenciòn verbal, la contenciòn fisica, la contencion farmacologica y el debrifimg.  De igual manera se evidencio que en las inducciones mensuales se socializa dicho protocolo.  En el mes de junio 2023 se realiza entrenamiento en el manejo integral teorico practico del protocolo de agitaciòn psicomotriz
2. Evidenciè que en las historias clinicas se identifican los signos y sintomas de sospecha de agitaciòn psicomotriz y las medidas de intervencion segun el protocolo.
</t>
    </r>
    <r>
      <rPr>
        <sz val="12"/>
        <color theme="1"/>
        <rFont val="Arial Narrow"/>
        <family val="2"/>
      </rPr>
      <t>3. Se verificò que en primer semestre de 2023 se realizò la induccion y reinducciòn institucional a toda la poblaciòn institucional, dando cumplimiento a la Meta 6 de seguridad del paciente y  se realizò entrenamiento en el mes de junio con temas especificos de salud mental, donde uno de los temas especiales es la atenciònn del paciente con agitaciòn psicomotri, con una asitencia de 62 funcionarios, mayor al 90% del personal esperado</t>
    </r>
    <r>
      <rPr>
        <sz val="20"/>
        <color rgb="FFFF0000"/>
        <rFont val="Arial Narrow"/>
        <family val="2"/>
      </rPr>
      <t xml:space="preserve"> </t>
    </r>
    <r>
      <rPr>
        <sz val="12"/>
        <color rgb="FFFF0000"/>
        <rFont val="Arial Narrow"/>
        <family val="2"/>
      </rPr>
      <t xml:space="preserve"> </t>
    </r>
    <r>
      <rPr>
        <sz val="12"/>
        <rFont val="Arial Narrow"/>
        <family val="2"/>
      </rPr>
      <t>seguimiento al nuevo control</t>
    </r>
  </si>
  <si>
    <t>1. Se evidenció que se realizó capacitación  de la META 6: reducir los riesgos de atención a personas con trastornos mentales, priorizando la atención segura a pacientes con agitación psicomotriz, en la vigencia se realizò la sesion en el mes de junio de 2023. 
2. Se evidenció que en las inducciones asistenciales se socializaron los riesgos del paciente, asistieron 479 colaboradores incluyendo terceros, proveedpres, docencia servicio, se incluyeron los riesgos  de acercamiento sexual entre pacientes y los controles como sala por criticidad, moniotoreo por camaras, e identiicación de síntomas premonitorios. Se realizó inducción y reinducción,  donde se da exclusivamente los riesgos poblacionales y la implementación de medidas preventivas, reactivas y predictivas por medio de la referente de seguridad del paciente.
3. Se evidenció  socialización en la inducción y reinducción institucional de las medidas predictivas preventivas y reactivas del riesgo de suicidio, incluyendo a terceros..
4. en las auditorias a los servicios se identifican las medidas preventivas del riesgo de acercamiento sexual como salas por criticidad y genero, habitaciones con càmara, pacientes con riesgo con compañia permanente.  
5. Se evidencia por control interno que se cuenta con un indicador de acercamiento sexual controlado, cumpliendo con la meta establecida. FOR-SIG-17. en el primer semestre de 2023. Seguimiento Nuevo control</t>
  </si>
  <si>
    <r>
      <rPr>
        <sz val="16"/>
        <rFont val="Arial Narrow"/>
        <family val="2"/>
      </rPr>
      <t xml:space="preserve">
</t>
    </r>
    <r>
      <rPr>
        <sz val="12"/>
        <rFont val="Arial Narrow"/>
        <family val="2"/>
      </rPr>
      <t>1. Se evidenció que el hospital cuenta con una central de monitoreo, càmaras, sesnsores perimetrales con la intención de hacer seguimiento a los pacientes en los diferentes servicios. 
2. Se evidenció que el protocolo de detección de objetos peligrosos es socializado en inducción  asistencial. 
3. Se evidenció  socialización en la inducción y reinducción institucional de las medidas predictivas preventivas y reactivas del riesgo de suicidio, incluyendo a terceros, a 479 colaboradores.</t>
    </r>
    <r>
      <rPr>
        <sz val="12"/>
        <color theme="4"/>
        <rFont val="Arial Narrow"/>
        <family val="2"/>
      </rPr>
      <t xml:space="preserve"> 
</t>
    </r>
    <r>
      <rPr>
        <sz val="12"/>
        <rFont val="Arial Narrow"/>
        <family val="2"/>
      </rPr>
      <t>4. Se evidencia que  la realización del triage por parte de los enfermeros identificando riesgos de suicidio, en história clínica, en manilla de identificación del paciente, colocando el riesgo con color lila según protocolo, con lista de chequeo de adherencia de identificación correcta mayor del 90% y un indicador controlado tasa de incidencia de intento suicida interinstitucional en el primer semestre</t>
    </r>
    <r>
      <rPr>
        <b/>
        <sz val="12"/>
        <rFont val="Arial Narrow"/>
        <family val="2"/>
      </rPr>
      <t xml:space="preserve">. </t>
    </r>
    <r>
      <rPr>
        <sz val="12"/>
        <rFont val="Arial Narrow"/>
        <family val="2"/>
      </rPr>
      <t>Seguimiento al nuevo riesgo</t>
    </r>
  </si>
  <si>
    <t>1. Se evidenciaron  los listados de asistencia y el contenido de la inducción asistencial que se realiza a terceros y personal institucional la socialización de los derechos y deberes, el protocolo de servicio y las prácticas humanizantes, también reposa la evidencia de la inducción y reinducción del PIC que lo soporta talento humano. 
2. Se evidenciaron las listas de chequeo de prácticas humanizantes  con un indicador mayor al 90%   se evidencia la recepciòn de mas de 360 manifstaciones en el cual las felicitaciones son el 80% por el trato hum,anzado al paciente y se encuentra un 99.7 % de satisfacciòn global. El 100% de los pacientes reconocen lal menos dos derechos y dos deberes. Se evidencia la participacion activa, acadèmica a nivel regional y nacional  der la atenciòn humanizada centrada en la persona. seguimiento nuevo control
3. Se evidenció la resolutividad de las manifestaciones de tipo de vulneración de derechos y la socialización en el comité de ética. seguimiento nuevo control</t>
  </si>
  <si>
    <t xml:space="preserve">1. El profesional universitario de calidad y la coordinadora de la sede de laboratorio, desde el segundo semestre de 2022 definieron los indicadores del proceso de laboratorio clínico que aplican para el servicio en el formato de FOR-SIG-17 Ficha Técnica de Indicadores, con las metas según los requisitos de habilitacion y acreditación.  Entre los indicadores que se formularon están: Oportunidad en la entrega de resultados de urgencias y hospitalización, oportunidad en la entrega de resultados críticos, porcentaje de nuevas muestras solicitadas y porcentaje de resultados cargados a la interfase.
2. Se verifico que  el equipo de autoevaluación de procesos asistenciales (PACAS) y  la coordinadora de la sede de laboratorio que funciona en el hospital, que cada mes se realizaría una reunión de socialización y seguimiento aL indicador de tiempo de entrega de resultados crìticos el cual para el primer semestre el promedio fue de 7.1 minutos.  Igualmente se observó que el líder de servicios ambulatorios con la profesional universitario de sistemas realizaron seguimiento permanente al cargue de los resultados de laboratorios clínicos solicitados a la interfase del software institucional. Ver actas de laboratorio Seguimiento al nuevo control
</t>
  </si>
  <si>
    <r>
      <rPr>
        <sz val="12"/>
        <color theme="1"/>
        <rFont val="Arial Narrow"/>
        <family val="2"/>
      </rPr>
      <t xml:space="preserve">1. Se verifica que se realiza sesion breve en el mes de enero a todos los EPM, socializando el protocolo de prevenciòn de caidas, como meta numero 1 de seguridad del paciente, en la induccion y reinduccion anual realizada en el mes de enero de 2023 se capacitò sobre la meta &gt;Nro. 1 de prevencion de caidas.
2. Se vertifica que se realizan 4 listas de chequeo por servicio por mes, evidenciando una adherencia mayor al 90% como satisfactoria.
3.Se evidenció en las actas, que los EPM realizaron sesiones breves de la meta 2 ( prevención en caídas), y se verifica en las actividades educativas con los pacientes, la orientacion relacionada con el autocuidado para prevenir caidas.  Se realizò una revisiòn y ajuste en el consentimiento informado de hospitalizacion y se propone en formato de orientacion por riesgo alto de caida de compañia permanente por cuidador o familiar al paciente, buscando mayor compromiso por parte de la fanilia, para aquellos pacientes con alto riego.
4. Se evidencia en los informes  la aplicacion de rondas de seguridad a los servicios una por me 6 en total.
</t>
    </r>
    <r>
      <rPr>
        <sz val="12"/>
        <rFont val="Arial Narrow"/>
        <family val="2"/>
      </rPr>
      <t>5. Se verificò que se gestionò el  FOR-HOS-10 y firmado por el familiar  en el primer semestre de 2023. Seguimiento al nuevo control</t>
    </r>
  </si>
  <si>
    <r>
      <t xml:space="preserve">1. Control interno verificò que se realizò inducciòn y reinduccion en el mes de enero de 2023 capacitando a todo el personal asistencial hospitalario, relacionado con el rpotocolo de agitacion psicomotriz, teniendo en cuenta la contenciòn verbal, la contenciòn fisica, la contencion farmacologica y el debrifimg.  De igual manera se evidencio que en las inducciones mensuales se socializa dicho protocolo.  En el mes de junio 2023 se realiza entrenamiento en el manejo integral teorico practico del protocolo de agitaciòn psicomotriz
2. Evidenciè que en las historias clinicas se identifican los signos y sintomas de sospecha de agitaciòn psicomotriz y las medidas de intervencion segun el protocolo.
3. Se verificò que en primer semestre de 2023 se realizò la induccion y reinducciòn institucional a toda la poblaciòn institucional, dando cumplimiento a la Meta 6 de seguridad del paciente y  se realizò entrenamiento en el mes de junio con temas especificos de salud mental, donde uno de los temas especiales es la atenciònn del paciente con agitaciòn psicomotri, con una asitencia de 62 funcionarios, mayor al 90% del personal esperado  </t>
    </r>
    <r>
      <rPr>
        <sz val="12"/>
        <rFont val="Arial Narrow"/>
        <family val="2"/>
      </rPr>
      <t>seguimiento al nuevo control</t>
    </r>
  </si>
  <si>
    <r>
      <t>1. Se evidencia el plan de trabajo del Grupo de Educaciòn Ges para el 2023.
2. Se cuenta con evidencia de educacion individual por servicio por mes a los pacientes.
3. Se evidencia en las H.C. la educacion al paciente en enfermedad mental VERIFICAR 
4. Se establece que ser actualiza en el primer semestre el contenido de la guia del usuario version 2023 el cual se solicita a comunicaciones nuevo diseño, implementacion de manera digital, divulgacion por televisores en fisico y QR. Se eimplementa la necesidad de comunicaion educativa al paciente familia y comunidad, teniendo en cuenta segunda lengua en ingles, acceso a personas con diferentes discapacidades y lengua NASA YUWE, como lengua indigena. 
5. Se verificò que se  desarrollan las listas de asistencia en el registro de  actividades educativas por terapia ocupacional y en el primer semestre se realizaron192 actividades educativas, en temas relacionados como; manejo de residuos, derechos y deberes. lavado de manos, seguridad del paciente, plan de emergencias y evacuacion, enfermedad mental.</t>
    </r>
    <r>
      <rPr>
        <sz val="12"/>
        <rFont val="Arial Narrow"/>
        <family val="2"/>
      </rPr>
      <t xml:space="preserve">  Seguimiento Nueva rcontrol</t>
    </r>
  </si>
  <si>
    <t xml:space="preserve">
1. Se evidenciò por control interno que el tècnico administrativo de gestiòn documental realizò los registros en el FOR- GIN-11, y tomò  las medias preventivas para garantizar la custodia efectiva de los documentos que  producen en las diferentes áreas de proceso y que son transferidas  al archivo central. 
2. Para el segundo semestre de 2023 se tiene establecido que se ajustara la politica de gestiòn documental en donde se estableceran lineamientos para el prèstamo de documentos, para ello se ajustarà el formato que contiene la siguiente informaciòn: quien lo solicita,  nombre del documento, nùmero de folios solicitados, fecha del retiro y fecha de devolución, lo anterior con el fin de evitar que se pierdan los documentos y ejercer un mayor control en el prèstamo de los documentos Seguimiento Nuevo control</t>
  </si>
  <si>
    <t xml:space="preserve">Se evidencia que se se tomaron diligencia el formato FOR-GLO-01  relacionado con el control activos y que esta actividad sera de obligatorio cumplimiento en todas las puertas de acceso, y ademàs se utilizara el detector de metales para un mayor control. Se evidenciò igualmente el informe de gestiòn de seguridad mensual presentado por la empresa de seguridad, en donde se incluye el control de activos fijos. El informe lo archiva la profesional de servicios administrativos. Se observo las capacitaciones a los guardas de seguridad en el primer semestre de 2023. 
3. Seguimiento al control en el segundo semestre de 2023 </t>
  </si>
  <si>
    <t>Se verificó que desde los diferentes setrvicios asistenciales se han generado las necesidades para la adquisiciòn y actualizaciòn de los equipos biomèdicos. 
Se verificó en las actas del comité de tecnovigilancia que se hizo seguimiento a la matrìz de obsolescencia y se generan las orientaciones tècnicas para que el comité de compras. realice la selección de los equipos a actualizar o adquirir para nuevos servicios 
Se verificó el seguimiento que el comitè realiza a la ejecuciòn del plan de mantenimiento preventivo y correctivo de los equipos biomèdicos a través de los indicadores dispuestos.</t>
  </si>
  <si>
    <t>Se verificó que se cuenta con una matriz de obsolescencia y que se cuenta con el manual de gestión de tecnologías MAN-GAF-01, igualmente se verificó que en el acta Nro. 2 de febrero de 2022, el comité de tecnovigilancia en el orden del día, validó la matríz de obsolescencia,  la propuesta del plan de trabajo y el grado de implementacion del programa de tecnovigilancia</t>
  </si>
  <si>
    <t>Se verificó que en la vigencia 2022, se adquirieron equipos biomédicos para dotación de sala, igualmente fueron identificados en la matriz de obsolescencia, equipos con criterio de reposición FOR- GAF-33 y quedó evidenciado en el acta del comité de tecnovigilancia de septiembre de 2022.  También  se notificó al área de activos para que se continúe con el proceso de baja de activos obsoletos, en donde interviene el comité de saneamiento contable</t>
  </si>
  <si>
    <t>Se verificó que se cuenta con un cronograma del plan de trabajo del comité de tecnovigilancia, donde está incluida la capacitación de equipos biomédicos, y fue dirigido a todo el personal asistencial en el mes de abril de 2022 ( ver lista de asistencia cobertura de la capacitación), teniendo en cuenta el pos test como medida de evaluación del conocimiento adquirido y se revisaron los indicadores de cumplimiento de los mismos.
Se verificó el diligenciamiento del FOR-GAF-28 quedando registradas las novedades encontradas en la ronda de inspección.</t>
  </si>
  <si>
    <t>Se evidenció por control interno en la vigencia 2022, indicadores de cobertura de capacitación de tecnovigilancia y se verificó la adherencia a la capacitación de tecnovigilancia, el cual fue realizada de manera trimestral, también se verificó la socialización de resultados en las actas del comité de tecnovigilancia.
Se verificó que en la vigencia 2022 en el FOR-GAF-28 se realizaron las inspecciones de los equipos biomédicos, incluyendo los de alto riesgo.</t>
  </si>
  <si>
    <t>Se verificó que se han realizado las capacitaciones previstas durante el primer semestre de 2023, en actas se encuentra la presentación de cobertura y adherencia a las capacitaciones.
Se verifican los soportes de las capacitaciones dadas en los servicios.
Se verificó constancia de la realización de rondas por parte de la ingeniera biomédica y se verificó que en actas del comité se realizó el seguimiento a las visitas semanales y sus hallazgos respectivos para la implementación del plan de mejora.</t>
  </si>
  <si>
    <r>
      <rPr>
        <sz val="12"/>
        <rFont val="Arial Narrow"/>
        <family val="2"/>
      </rPr>
      <t>1. Se evidencia el plan de trabajo del Grupo de Educaciòn Ges para el 2023.
2. Se cuenta con evidencia de educacion individual por servicio por mes a los pacientes.
3. Se evidencia en las H.C. la educacion al paciente en enfermedad mental VERIFICAR 
4. Se establece que ser actualiza en el primer semestre el contenido de la guia del usuario version 2023 el cual se solicita a comunicaciones nuevo diseño, implementacion de manera digital, divulgacion por televisores en fisico y QR. Se eimplementa la necesidad de comunicaion educativa al paciente familia y comunidad, teniendo en cuenta segunda lengua en ingles, acceso a personas con diferentes discapacidades y lengua NASA YUWE, como lengua indigena.
5. Se evidenciò que se realizaron 149 llamadas integrales en el primer semestre de 2023, a pacientes identificados de primera vez, quedo registrado en el instructivo competencias de autocuidado por medio de un formulario de google.  Seguimiento al nuevo control</t>
    </r>
    <r>
      <rPr>
        <b/>
        <sz val="12"/>
        <color theme="4"/>
        <rFont val="Arial Narrow"/>
        <family val="2"/>
      </rPr>
      <t xml:space="preserve">
</t>
    </r>
  </si>
  <si>
    <r>
      <t xml:space="preserve">GESTIÓN DEL AMBIENTE FISICO </t>
    </r>
    <r>
      <rPr>
        <b/>
        <sz val="12"/>
        <color rgb="FFFF0000"/>
        <rFont val="Arial Narrow"/>
        <family val="2"/>
      </rPr>
      <t xml:space="preserve">ASOCIADO A </t>
    </r>
    <r>
      <rPr>
        <b/>
        <sz val="12"/>
        <color theme="1"/>
        <rFont val="Arial Narrow"/>
        <family val="2"/>
      </rPr>
      <t xml:space="preserve"> </t>
    </r>
    <r>
      <rPr>
        <b/>
        <sz val="12"/>
        <color rgb="FFFF0000"/>
        <rFont val="Arial Narrow"/>
        <family val="2"/>
      </rPr>
      <t>TECNOVIGILANCIA</t>
    </r>
  </si>
  <si>
    <r>
      <rPr>
        <b/>
        <sz val="12"/>
        <color theme="1"/>
        <rFont val="Arial Narrow"/>
        <family val="2"/>
      </rPr>
      <t xml:space="preserve">GESTIÓN DEL AMBIENTE FISICO </t>
    </r>
    <r>
      <rPr>
        <b/>
        <sz val="12"/>
        <color rgb="FFFF0000"/>
        <rFont val="Arial Narrow"/>
        <family val="2"/>
      </rPr>
      <t>ASOCIADO A  TECNOVIGILANCIA</t>
    </r>
  </si>
  <si>
    <t>Se toma muestreo en histórias clínicas para verificar  la conciliación medicamentosa mediante la auditoria de calidad en los registros de HC y adherencia a GPC.  se verificó el cumplimiento en el informe de adherencia a la guías de práctica clínica GPC en el primer semestre de 2023, donde se establece continuar con la capacitación en el diligenciamiento obligatorio de la conciliación medicamentosa.</t>
  </si>
  <si>
    <t>BAMODERADOJO</t>
  </si>
  <si>
    <r>
      <rPr>
        <b/>
        <sz val="12"/>
        <color theme="1"/>
        <rFont val="Arial Narrow"/>
        <family val="2"/>
      </rPr>
      <t xml:space="preserve">HOSPITALIZACIÓN </t>
    </r>
    <r>
      <rPr>
        <b/>
        <sz val="12"/>
        <color rgb="FFFF0000"/>
        <rFont val="Arial Narrow"/>
        <family val="2"/>
      </rPr>
      <t>TECNOVIGILANCIA</t>
    </r>
  </si>
  <si>
    <t xml:space="preserve">Posibilidad de impacto en la prestación de servicio por falla de la tecnología debido a la ausencia de insumos o accesorios de los equipos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</si>
</sst>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90" x14ac:knownFonts="1">
    <font>
      <sz val="11"/>
      <color theme="1"/>
      <name val="Calibri"/>
      <family val="2"/>
      <scheme val="minor"/>
    </font>
    <font>
      <sz val="12"/>
      <name val="Arial Narrow"/>
      <family val="2"/>
    </font>
    <font>
      <sz val="12"/>
      <color theme="1"/>
      <name val="Calibri"/>
      <family val="2"/>
      <scheme val="minor"/>
    </font>
    <font>
      <b/>
      <sz val="12"/>
      <name val="Arial Narrow"/>
      <family val="2"/>
    </font>
    <font>
      <b/>
      <sz val="12"/>
      <color theme="1"/>
      <name val="Arial Narrow"/>
      <family val="2"/>
    </font>
    <font>
      <b/>
      <sz val="12"/>
      <color theme="0"/>
      <name val="Arial Narrow"/>
      <family val="2"/>
    </font>
    <font>
      <sz val="12"/>
      <color theme="1"/>
      <name val="Arial Narrow"/>
      <family val="2"/>
    </font>
    <font>
      <sz val="11"/>
      <color theme="1"/>
      <name val="Arial Narrow"/>
      <family val="2"/>
    </font>
    <font>
      <b/>
      <sz val="11"/>
      <color theme="1"/>
      <name val="Arial Narrow"/>
      <family val="2"/>
    </font>
    <font>
      <sz val="11"/>
      <color theme="1"/>
      <name val="Calibri"/>
      <family val="2"/>
      <scheme val="minor"/>
    </font>
    <font>
      <sz val="11"/>
      <color theme="1"/>
      <name val="Arial"/>
      <family val="2"/>
    </font>
    <font>
      <b/>
      <sz val="20"/>
      <color theme="1"/>
      <name val="Arial Narrow"/>
      <family val="2"/>
    </font>
    <font>
      <sz val="14"/>
      <color theme="1"/>
      <name val="Arial Narrow"/>
      <family val="2"/>
    </font>
    <font>
      <sz val="11"/>
      <name val="Arial Narrow"/>
      <family val="2"/>
    </font>
    <font>
      <sz val="12"/>
      <color theme="3"/>
      <name val="Arial Narrow"/>
      <family val="2"/>
    </font>
    <font>
      <sz val="12"/>
      <color theme="4" tint="-0.499984740745262"/>
      <name val="Arial Narrow"/>
      <family val="2"/>
    </font>
    <font>
      <b/>
      <sz val="11"/>
      <color theme="4" tint="-0.499984740745262"/>
      <name val="Arial Narrow"/>
      <family val="2"/>
    </font>
    <font>
      <sz val="11"/>
      <color rgb="FFFF0000"/>
      <name val="Arial Narrow"/>
      <family val="2"/>
    </font>
    <font>
      <sz val="11"/>
      <color theme="4" tint="-0.499984740745262"/>
      <name val="Arial Narrow"/>
      <family val="2"/>
    </font>
    <font>
      <sz val="16"/>
      <name val="Calibri"/>
      <family val="2"/>
      <scheme val="minor"/>
    </font>
    <font>
      <sz val="12"/>
      <color rgb="FFFF0000"/>
      <name val="Arial Narrow"/>
      <family val="2"/>
    </font>
    <font>
      <sz val="16"/>
      <color theme="1"/>
      <name val="Calibri"/>
      <family val="2"/>
      <scheme val="minor"/>
    </font>
    <font>
      <sz val="14"/>
      <name val="Arial Narrow"/>
      <family val="2"/>
    </font>
    <font>
      <b/>
      <sz val="16"/>
      <color theme="1"/>
      <name val="Arial Narrow"/>
      <family val="2"/>
    </font>
    <font>
      <sz val="11"/>
      <color theme="0"/>
      <name val="Calibri"/>
      <family val="2"/>
      <scheme val="minor"/>
    </font>
    <font>
      <b/>
      <sz val="11"/>
      <name val="Arial Narrow"/>
      <family val="2"/>
    </font>
    <font>
      <b/>
      <sz val="11"/>
      <color theme="0"/>
      <name val="Arial Narrow"/>
      <family val="2"/>
    </font>
    <font>
      <sz val="11"/>
      <color theme="4" tint="0.79998168889431442"/>
      <name val="Arial Narrow"/>
      <family val="2"/>
    </font>
    <font>
      <sz val="11"/>
      <color theme="4" tint="0.79998168889431442"/>
      <name val="Calibri"/>
      <family val="2"/>
      <scheme val="minor"/>
    </font>
    <font>
      <sz val="11"/>
      <color theme="1"/>
      <name val="Calibri"/>
      <family val="2"/>
    </font>
    <font>
      <b/>
      <sz val="18"/>
      <color theme="1"/>
      <name val="Arial Narrow"/>
      <family val="2"/>
    </font>
    <font>
      <b/>
      <sz val="18"/>
      <color rgb="FF000000"/>
      <name val="Arial Narrow"/>
      <family val="2"/>
    </font>
    <font>
      <b/>
      <sz val="20"/>
      <color rgb="FF000000"/>
      <name val="Arial Narrow"/>
      <family val="2"/>
    </font>
    <font>
      <sz val="16"/>
      <color rgb="FF000000"/>
      <name val="Arial Narrow"/>
      <family val="2"/>
    </font>
    <font>
      <sz val="20"/>
      <color rgb="FF000000"/>
      <name val="Arial Narrow"/>
      <family val="2"/>
    </font>
    <font>
      <sz val="16"/>
      <color rgb="FFFFFFFF"/>
      <name val="Arial Narrow"/>
      <family val="2"/>
    </font>
    <font>
      <sz val="20"/>
      <color rgb="FFFFFFFF"/>
      <name val="Arial Narrow"/>
      <family val="2"/>
    </font>
    <font>
      <b/>
      <sz val="14"/>
      <color indexed="8"/>
      <name val="Arial Narrow"/>
      <family val="2"/>
    </font>
    <font>
      <sz val="12"/>
      <color rgb="FF000000"/>
      <name val="Arial Narrow"/>
      <family val="2"/>
    </font>
    <font>
      <sz val="12"/>
      <color indexed="8"/>
      <name val="Arial Narrow"/>
      <family val="2"/>
    </font>
    <font>
      <b/>
      <sz val="14"/>
      <color theme="1"/>
      <name val="Arial Narrow"/>
      <family val="2"/>
    </font>
    <font>
      <b/>
      <sz val="26"/>
      <color theme="1"/>
      <name val="Arial Narrow"/>
      <family val="2"/>
    </font>
    <font>
      <sz val="26"/>
      <color theme="1"/>
      <name val="Calibri"/>
      <family val="2"/>
    </font>
    <font>
      <b/>
      <sz val="26"/>
      <color rgb="FF000000"/>
      <name val="Arial Narrow"/>
      <family val="2"/>
    </font>
    <font>
      <sz val="11"/>
      <color theme="0"/>
      <name val="Calibri"/>
      <family val="2"/>
    </font>
    <font>
      <sz val="26"/>
      <color rgb="FF000000"/>
      <name val="Arial Narrow"/>
      <family val="2"/>
    </font>
    <font>
      <sz val="26"/>
      <color rgb="FFFFFFFF"/>
      <name val="Arial Narrow"/>
      <family val="2"/>
    </font>
    <font>
      <sz val="16"/>
      <color rgb="FFFF0000"/>
      <name val="Arial Narrow"/>
      <family val="2"/>
    </font>
    <font>
      <sz val="16"/>
      <color rgb="FFFF0000"/>
      <name val="Calibri"/>
      <family val="2"/>
    </font>
    <font>
      <sz val="11"/>
      <color rgb="FFFF0000"/>
      <name val="Calibri"/>
      <family val="2"/>
    </font>
    <font>
      <sz val="11"/>
      <color rgb="FF030303"/>
      <name val="Arial"/>
      <family val="2"/>
    </font>
    <font>
      <sz val="10"/>
      <color theme="1"/>
      <name val="Calibri"/>
      <family val="2"/>
    </font>
    <font>
      <b/>
      <sz val="14"/>
      <color rgb="FF000000"/>
      <name val="Arial Narrow"/>
      <family val="2"/>
    </font>
    <font>
      <sz val="11"/>
      <name val="Arial"/>
      <family val="2"/>
    </font>
    <font>
      <sz val="12"/>
      <color theme="1"/>
      <name val="Calibri"/>
      <family val="2"/>
    </font>
    <font>
      <b/>
      <sz val="12"/>
      <color rgb="FF000000"/>
      <name val="Arial Narrow"/>
      <family val="2"/>
    </font>
    <font>
      <b/>
      <sz val="12"/>
      <color rgb="FFE36C09"/>
      <name val="Arial Narrow"/>
      <family val="2"/>
    </font>
    <font>
      <b/>
      <sz val="9"/>
      <color theme="1"/>
      <name val="Arial Narrow"/>
      <family val="2"/>
    </font>
    <font>
      <b/>
      <sz val="10"/>
      <color theme="1"/>
      <name val="Arial Narrow"/>
      <family val="2"/>
    </font>
    <font>
      <b/>
      <sz val="10"/>
      <color theme="1"/>
      <name val="Arial"/>
      <family val="2"/>
    </font>
    <font>
      <sz val="10"/>
      <color theme="1"/>
      <name val="Arial Narrow"/>
      <family val="2"/>
    </font>
    <font>
      <sz val="18"/>
      <color theme="1"/>
      <name val="Arial"/>
      <family val="2"/>
    </font>
    <font>
      <sz val="20"/>
      <color theme="1"/>
      <name val="Arial Narrow"/>
      <family val="2"/>
    </font>
    <font>
      <sz val="18"/>
      <color theme="1"/>
      <name val="Arial Narrow"/>
      <family val="2"/>
    </font>
    <font>
      <sz val="14"/>
      <color rgb="FFFF0000"/>
      <name val="Arial Narrow"/>
      <family val="2"/>
    </font>
    <font>
      <b/>
      <sz val="12"/>
      <color rgb="FF00B050"/>
      <name val="Arial Narrow"/>
      <family val="2"/>
    </font>
    <font>
      <sz val="16"/>
      <color theme="1"/>
      <name val="Arial Narrow"/>
      <family val="2"/>
    </font>
    <font>
      <b/>
      <sz val="12"/>
      <color theme="1"/>
      <name val="Calibri"/>
      <family val="2"/>
      <scheme val="minor"/>
    </font>
    <font>
      <sz val="12"/>
      <color theme="0"/>
      <name val="Calibri"/>
      <family val="2"/>
      <scheme val="minor"/>
    </font>
    <font>
      <sz val="12"/>
      <color theme="4"/>
      <name val="Arial Narrow"/>
      <family val="2"/>
    </font>
    <font>
      <b/>
      <sz val="12"/>
      <color theme="4"/>
      <name val="Arial Narrow"/>
      <family val="2"/>
    </font>
    <font>
      <b/>
      <sz val="12"/>
      <color rgb="FFFF0000"/>
      <name val="Arial Narrow"/>
      <family val="2"/>
    </font>
    <font>
      <b/>
      <sz val="22"/>
      <color theme="1"/>
      <name val="Arial Narrow"/>
      <family val="2"/>
    </font>
    <font>
      <sz val="22"/>
      <color rgb="FFFF0000"/>
      <name val="Arial Narrow"/>
      <family val="2"/>
    </font>
    <font>
      <b/>
      <sz val="16"/>
      <color theme="4"/>
      <name val="Arial Narrow"/>
      <family val="2"/>
    </font>
    <font>
      <sz val="16"/>
      <color theme="4"/>
      <name val="Arial Narrow"/>
      <family val="2"/>
    </font>
    <font>
      <b/>
      <sz val="18"/>
      <color rgb="FFFF0000"/>
      <name val="Arial Narrow"/>
      <family val="2"/>
    </font>
    <font>
      <b/>
      <sz val="22"/>
      <color rgb="FFFF0000"/>
      <name val="Arial Narrow"/>
      <family val="2"/>
    </font>
    <font>
      <sz val="16"/>
      <name val="Arial Narrow"/>
      <family val="2"/>
    </font>
    <font>
      <b/>
      <sz val="24"/>
      <color rgb="FFFF0000"/>
      <name val="Arial Narrow"/>
      <family val="2"/>
    </font>
    <font>
      <b/>
      <sz val="14"/>
      <color rgb="FFFF0000"/>
      <name val="Arial Narrow"/>
      <family val="2"/>
    </font>
    <font>
      <b/>
      <sz val="20"/>
      <color rgb="FFFF0000"/>
      <name val="Arial Narrow"/>
      <family val="2"/>
    </font>
    <font>
      <sz val="24"/>
      <color rgb="FFFF0000"/>
      <name val="Arial Narrow"/>
      <family val="2"/>
    </font>
    <font>
      <b/>
      <sz val="16"/>
      <color rgb="FFFF0000"/>
      <name val="Arial Narrow"/>
      <family val="2"/>
    </font>
    <font>
      <sz val="24"/>
      <name val="Arial Narrow"/>
      <family val="2"/>
    </font>
    <font>
      <sz val="24"/>
      <color theme="1"/>
      <name val="Arial Narrow"/>
      <family val="2"/>
    </font>
    <font>
      <sz val="20"/>
      <color rgb="FFFF0000"/>
      <name val="Arial Narrow"/>
      <family val="2"/>
    </font>
    <font>
      <sz val="12"/>
      <color rgb="FF00B050"/>
      <name val="Arial Narrow"/>
      <family val="2"/>
    </font>
    <font>
      <b/>
      <sz val="12"/>
      <color rgb="FF00B050"/>
      <name val="Calibri"/>
      <family val="2"/>
      <scheme val="minor"/>
    </font>
    <font>
      <sz val="12"/>
      <name val="Calibri"/>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rgb="FF0EB3FA"/>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0070C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0.34998626667073579"/>
        <bgColor rgb="FFFBD4B4"/>
      </patternFill>
    </fill>
    <fill>
      <patternFill patternType="solid">
        <fgColor theme="2" tint="-0.34998626667073579"/>
        <bgColor indexed="64"/>
      </patternFill>
    </fill>
    <fill>
      <patternFill patternType="solid">
        <fgColor theme="8" tint="-0.499984740745262"/>
        <bgColor rgb="FFFBD4B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249977111117893"/>
        <bgColor rgb="FFFBD4B4"/>
      </patternFill>
    </fill>
    <fill>
      <patternFill patternType="solid">
        <fgColor theme="0" tint="-0.249977111117893"/>
        <bgColor indexed="64"/>
      </patternFill>
    </fill>
    <fill>
      <patternFill patternType="solid">
        <fgColor theme="8" tint="0.39997558519241921"/>
        <bgColor indexed="64"/>
      </patternFill>
    </fill>
    <fill>
      <patternFill patternType="solid">
        <fgColor rgb="FF7030A0"/>
        <bgColor indexed="64"/>
      </patternFill>
    </fill>
    <fill>
      <patternFill patternType="solid">
        <fgColor theme="0"/>
        <bgColor rgb="FFFBD4B4"/>
      </patternFill>
    </fill>
    <fill>
      <patternFill patternType="solid">
        <fgColor rgb="FFFF0000"/>
        <bgColor indexed="64"/>
      </patternFill>
    </fill>
    <fill>
      <patternFill patternType="solid">
        <fgColor theme="8" tint="0.79998168889431442"/>
        <bgColor indexed="64"/>
      </patternFill>
    </fill>
    <fill>
      <patternFill patternType="solid">
        <fgColor rgb="FF00B050"/>
        <bgColor indexed="64"/>
      </patternFill>
    </fill>
    <fill>
      <patternFill patternType="solid">
        <fgColor rgb="FF00B050"/>
        <bgColor rgb="FF00B050"/>
      </patternFill>
    </fill>
    <fill>
      <patternFill patternType="solid">
        <fgColor rgb="FF92D050"/>
        <bgColor rgb="FF92D050"/>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theme="0"/>
      </patternFill>
    </fill>
    <fill>
      <patternFill patternType="solid">
        <fgColor rgb="FFBFBFBF"/>
        <bgColor rgb="FFBFBFBF"/>
      </patternFill>
    </fill>
    <fill>
      <patternFill patternType="solid">
        <fgColor rgb="FFFFFF66"/>
        <bgColor rgb="FFFFFF66"/>
      </patternFill>
    </fill>
    <fill>
      <patternFill patternType="solid">
        <fgColor rgb="FFFFC000"/>
        <bgColor rgb="FFFFC000"/>
      </patternFill>
    </fill>
    <fill>
      <patternFill patternType="solid">
        <fgColor rgb="FFFF0000"/>
        <bgColor rgb="FFFF0000"/>
      </patternFill>
    </fill>
    <fill>
      <patternFill patternType="solid">
        <fgColor rgb="FF00B0F0"/>
        <bgColor rgb="FFFDE9D9"/>
      </patternFill>
    </fill>
  </fills>
  <borders count="42">
    <border>
      <left/>
      <right/>
      <top/>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indexed="64"/>
      </right>
      <top/>
      <bottom style="thin">
        <color indexed="64"/>
      </bottom>
      <diagonal/>
    </border>
    <border>
      <left/>
      <right style="dotted">
        <color rgb="FFE36C09"/>
      </right>
      <top/>
      <bottom style="dotted">
        <color rgb="FFE36C09"/>
      </bottom>
      <diagonal/>
    </border>
    <border>
      <left/>
      <right style="thin">
        <color indexed="64"/>
      </right>
      <top style="thin">
        <color theme="0" tint="-0.499984740745262"/>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9">
    <xf numFmtId="0" fontId="0" fillId="0" borderId="0"/>
    <xf numFmtId="0" fontId="10" fillId="0" borderId="0"/>
    <xf numFmtId="9" fontId="10" fillId="0" borderId="0" applyFont="0" applyFill="0" applyBorder="0" applyAlignment="0" applyProtection="0"/>
    <xf numFmtId="0" fontId="10" fillId="0" borderId="0"/>
    <xf numFmtId="0" fontId="9" fillId="0" borderId="0"/>
    <xf numFmtId="0" fontId="9" fillId="0" borderId="0"/>
    <xf numFmtId="9" fontId="9" fillId="0" borderId="0" applyFont="0" applyFill="0" applyBorder="0" applyAlignment="0" applyProtection="0"/>
    <xf numFmtId="0" fontId="9" fillId="0" borderId="0"/>
    <xf numFmtId="0" fontId="10" fillId="0" borderId="0"/>
  </cellStyleXfs>
  <cellXfs count="1215">
    <xf numFmtId="0" fontId="0" fillId="0" borderId="0" xfId="0"/>
    <xf numFmtId="0" fontId="3" fillId="8" borderId="4"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6" fillId="0" borderId="4" xfId="0" applyFont="1" applyBorder="1" applyAlignment="1">
      <alignment horizontal="center" vertical="center" wrapText="1"/>
    </xf>
    <xf numFmtId="0" fontId="6" fillId="0" borderId="0" xfId="0" applyFont="1" applyAlignment="1">
      <alignment vertical="center"/>
    </xf>
    <xf numFmtId="0" fontId="2" fillId="0" borderId="0" xfId="0" applyFont="1" applyAlignment="1">
      <alignment vertical="center"/>
    </xf>
    <xf numFmtId="0" fontId="1" fillId="7" borderId="4" xfId="0" applyFont="1" applyFill="1" applyBorder="1" applyAlignment="1">
      <alignment vertical="center" wrapText="1"/>
    </xf>
    <xf numFmtId="0" fontId="5" fillId="10"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6" fillId="0" borderId="0" xfId="0" applyFont="1" applyAlignment="1">
      <alignment horizontal="left" vertical="center"/>
    </xf>
    <xf numFmtId="0" fontId="6" fillId="3" borderId="0" xfId="0" applyFont="1" applyFill="1" applyAlignment="1">
      <alignment horizontal="left" vertical="center"/>
    </xf>
    <xf numFmtId="0" fontId="6" fillId="2" borderId="0" xfId="0" applyFont="1" applyFill="1" applyAlignment="1">
      <alignment horizontal="left" vertical="center"/>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10" fillId="0" borderId="0" xfId="1"/>
    <xf numFmtId="0" fontId="10" fillId="0" borderId="0" xfId="1" applyAlignment="1">
      <alignment vertical="center"/>
    </xf>
    <xf numFmtId="0" fontId="6" fillId="0" borderId="0" xfId="1" applyFont="1" applyAlignment="1">
      <alignment vertical="center"/>
    </xf>
    <xf numFmtId="0" fontId="5" fillId="0" borderId="0" xfId="1" applyFont="1" applyAlignment="1">
      <alignment horizontal="center" vertical="center"/>
    </xf>
    <xf numFmtId="0" fontId="6" fillId="0" borderId="0" xfId="1" applyFont="1" applyAlignment="1">
      <alignment horizontal="center" vertical="center"/>
    </xf>
    <xf numFmtId="0" fontId="3" fillId="9" borderId="6" xfId="1" applyFont="1" applyFill="1" applyBorder="1" applyAlignment="1">
      <alignment horizontal="center" vertical="top" wrapText="1"/>
    </xf>
    <xf numFmtId="0" fontId="4" fillId="13" borderId="8" xfId="1" applyFont="1" applyFill="1" applyBorder="1" applyAlignment="1">
      <alignment horizontal="center" vertical="top" wrapText="1"/>
    </xf>
    <xf numFmtId="0" fontId="4" fillId="8" borderId="8" xfId="1" applyFont="1" applyFill="1" applyBorder="1" applyAlignment="1">
      <alignment horizontal="center" vertical="top" wrapText="1"/>
    </xf>
    <xf numFmtId="0" fontId="4" fillId="13" borderId="11" xfId="1" applyFont="1" applyFill="1" applyBorder="1" applyAlignment="1">
      <alignment horizontal="center" vertical="top" wrapText="1"/>
    </xf>
    <xf numFmtId="0" fontId="6" fillId="17" borderId="4" xfId="1" applyFont="1" applyFill="1" applyBorder="1" applyAlignment="1">
      <alignment horizontal="center" vertical="top" textRotation="90"/>
    </xf>
    <xf numFmtId="0" fontId="6" fillId="17" borderId="11" xfId="1" applyFont="1" applyFill="1" applyBorder="1" applyAlignment="1">
      <alignment horizontal="center" vertical="top" textRotation="90"/>
    </xf>
    <xf numFmtId="0" fontId="4" fillId="22" borderId="13" xfId="1" applyFont="1" applyFill="1" applyBorder="1" applyAlignment="1">
      <alignment horizontal="center" vertical="top" wrapText="1"/>
    </xf>
    <xf numFmtId="0" fontId="4" fillId="22" borderId="13" xfId="1" applyFont="1" applyFill="1" applyBorder="1" applyAlignment="1">
      <alignment horizontal="center" vertical="center" wrapText="1"/>
    </xf>
    <xf numFmtId="0" fontId="6" fillId="7" borderId="4" xfId="1" applyFont="1" applyFill="1" applyBorder="1" applyAlignment="1">
      <alignment horizontal="center" vertical="center"/>
    </xf>
    <xf numFmtId="0" fontId="4" fillId="0" borderId="4" xfId="1" applyFont="1" applyBorder="1" applyAlignment="1">
      <alignment horizontal="center" vertical="center" wrapText="1"/>
    </xf>
    <xf numFmtId="9" fontId="6" fillId="0" borderId="8" xfId="1" applyNumberFormat="1" applyFont="1" applyBorder="1" applyAlignment="1">
      <alignment vertical="center" wrapText="1"/>
    </xf>
    <xf numFmtId="0" fontId="6" fillId="0" borderId="4" xfId="1" applyFont="1" applyBorder="1" applyAlignment="1">
      <alignment horizontal="center" vertical="top" wrapText="1" readingOrder="1"/>
    </xf>
    <xf numFmtId="9" fontId="6" fillId="0" borderId="4" xfId="2" applyFont="1" applyBorder="1" applyAlignment="1">
      <alignment horizontal="center" vertical="top" wrapText="1"/>
    </xf>
    <xf numFmtId="0" fontId="4" fillId="11" borderId="4" xfId="1" applyFont="1" applyFill="1" applyBorder="1" applyAlignment="1">
      <alignment horizontal="center" vertical="top" wrapText="1"/>
    </xf>
    <xf numFmtId="9" fontId="6" fillId="0" borderId="4" xfId="1" applyNumberFormat="1" applyFont="1" applyBorder="1" applyAlignment="1">
      <alignment horizontal="center" vertical="top" wrapText="1"/>
    </xf>
    <xf numFmtId="0" fontId="4" fillId="0" borderId="4" xfId="1" applyFont="1" applyBorder="1" applyAlignment="1">
      <alignment horizontal="center" vertical="top"/>
    </xf>
    <xf numFmtId="0" fontId="6" fillId="0" borderId="4" xfId="1" applyFont="1" applyBorder="1" applyAlignment="1">
      <alignment horizontal="center" vertical="top"/>
    </xf>
    <xf numFmtId="0" fontId="6" fillId="7" borderId="11" xfId="1" applyFont="1" applyFill="1" applyBorder="1" applyAlignment="1">
      <alignment horizontal="left" vertical="top" wrapText="1"/>
    </xf>
    <xf numFmtId="0" fontId="6" fillId="0" borderId="4" xfId="1" applyFont="1" applyBorder="1" applyAlignment="1">
      <alignment horizontal="center" vertical="top" textRotation="90"/>
    </xf>
    <xf numFmtId="9" fontId="6" fillId="0" borderId="4" xfId="1" applyNumberFormat="1" applyFont="1" applyBorder="1" applyAlignment="1">
      <alignment horizontal="center" vertical="top"/>
    </xf>
    <xf numFmtId="9" fontId="6" fillId="0" borderId="4" xfId="2" applyFont="1" applyBorder="1" applyAlignment="1">
      <alignment horizontal="center" vertical="top" textRotation="90"/>
    </xf>
    <xf numFmtId="164" fontId="6" fillId="0" borderId="4" xfId="1" applyNumberFormat="1" applyFont="1" applyBorder="1" applyAlignment="1">
      <alignment horizontal="center" vertical="top"/>
    </xf>
    <xf numFmtId="0" fontId="4" fillId="0" borderId="4" xfId="1" applyFont="1" applyBorder="1" applyAlignment="1">
      <alignment horizontal="center" vertical="top" wrapText="1"/>
    </xf>
    <xf numFmtId="0" fontId="4" fillId="7" borderId="4" xfId="1" applyFont="1" applyFill="1" applyBorder="1" applyAlignment="1">
      <alignment horizontal="center" vertical="top" wrapText="1"/>
    </xf>
    <xf numFmtId="0" fontId="4" fillId="7" borderId="4" xfId="1" applyFont="1" applyFill="1" applyBorder="1" applyAlignment="1">
      <alignment horizontal="center" vertical="center" wrapText="1"/>
    </xf>
    <xf numFmtId="0" fontId="6" fillId="7" borderId="14" xfId="1" applyFont="1" applyFill="1" applyBorder="1" applyAlignment="1">
      <alignment horizontal="left" vertical="top" wrapText="1"/>
    </xf>
    <xf numFmtId="0" fontId="6" fillId="0" borderId="4" xfId="1" applyFont="1" applyBorder="1" applyAlignment="1">
      <alignment horizontal="center" vertical="center"/>
    </xf>
    <xf numFmtId="9" fontId="6" fillId="0" borderId="8" xfId="1" applyNumberFormat="1" applyFont="1" applyBorder="1" applyAlignment="1">
      <alignment horizontal="center" vertical="center" wrapText="1"/>
    </xf>
    <xf numFmtId="0" fontId="6" fillId="0" borderId="4" xfId="1" applyFont="1" applyBorder="1" applyAlignment="1">
      <alignment horizontal="left" vertical="center" wrapText="1" readingOrder="1"/>
    </xf>
    <xf numFmtId="9" fontId="6" fillId="0" borderId="4" xfId="2" applyFont="1" applyBorder="1" applyAlignment="1">
      <alignment horizontal="center" vertical="center" wrapText="1"/>
    </xf>
    <xf numFmtId="0" fontId="4" fillId="11" borderId="4" xfId="1" applyFont="1" applyFill="1" applyBorder="1" applyAlignment="1">
      <alignment horizontal="center" vertical="center" wrapText="1"/>
    </xf>
    <xf numFmtId="9" fontId="6" fillId="0" borderId="4" xfId="1" applyNumberFormat="1" applyFont="1" applyBorder="1" applyAlignment="1">
      <alignment horizontal="center" vertical="center" wrapText="1"/>
    </xf>
    <xf numFmtId="0" fontId="4" fillId="0" borderId="4" xfId="1" applyFont="1" applyBorder="1" applyAlignment="1">
      <alignment horizontal="center" vertical="center"/>
    </xf>
    <xf numFmtId="0" fontId="6" fillId="7" borderId="11" xfId="1" applyFont="1" applyFill="1" applyBorder="1" applyAlignment="1">
      <alignment vertical="center" wrapText="1"/>
    </xf>
    <xf numFmtId="0" fontId="6" fillId="7" borderId="4" xfId="1" applyFont="1" applyFill="1" applyBorder="1" applyAlignment="1">
      <alignment horizontal="left" vertical="top" wrapText="1"/>
    </xf>
    <xf numFmtId="0" fontId="6" fillId="7" borderId="14" xfId="1" applyFont="1" applyFill="1" applyBorder="1" applyAlignment="1">
      <alignment horizontal="left" vertical="center" wrapText="1"/>
    </xf>
    <xf numFmtId="0" fontId="6" fillId="0" borderId="4" xfId="1" applyFont="1" applyBorder="1" applyAlignment="1">
      <alignment horizontal="left" vertical="top" wrapText="1" readingOrder="1"/>
    </xf>
    <xf numFmtId="0" fontId="6" fillId="0" borderId="4" xfId="1" applyFont="1" applyBorder="1" applyAlignment="1">
      <alignment horizontal="center" vertical="center" textRotation="90"/>
    </xf>
    <xf numFmtId="9" fontId="6" fillId="0" borderId="4" xfId="1" applyNumberFormat="1" applyFont="1" applyBorder="1" applyAlignment="1">
      <alignment horizontal="center" vertical="center"/>
    </xf>
    <xf numFmtId="9" fontId="6" fillId="0" borderId="4" xfId="2" applyFont="1" applyBorder="1" applyAlignment="1">
      <alignment horizontal="center" vertical="center" textRotation="90"/>
    </xf>
    <xf numFmtId="0" fontId="6" fillId="0" borderId="8" xfId="1" applyFont="1" applyBorder="1" applyAlignment="1">
      <alignment horizontal="center" vertical="center" wrapText="1"/>
    </xf>
    <xf numFmtId="0" fontId="6" fillId="0" borderId="8" xfId="1" applyFont="1" applyBorder="1" applyAlignment="1">
      <alignment horizontal="center" vertical="center"/>
    </xf>
    <xf numFmtId="0" fontId="6" fillId="0" borderId="4" xfId="1" applyFont="1" applyBorder="1" applyAlignment="1">
      <alignment horizontal="left" vertical="center" wrapText="1"/>
    </xf>
    <xf numFmtId="0" fontId="6" fillId="22" borderId="8" xfId="1" applyFont="1" applyFill="1" applyBorder="1" applyAlignment="1">
      <alignment horizontal="left" vertical="center" wrapText="1"/>
    </xf>
    <xf numFmtId="0" fontId="6" fillId="0" borderId="8" xfId="1" applyFont="1" applyBorder="1" applyAlignment="1">
      <alignment horizontal="left" vertical="center" wrapText="1"/>
    </xf>
    <xf numFmtId="0" fontId="6" fillId="0" borderId="8" xfId="1" quotePrefix="1" applyFont="1" applyBorder="1" applyAlignment="1">
      <alignment horizontal="left" vertical="center" wrapText="1"/>
    </xf>
    <xf numFmtId="0" fontId="6" fillId="22" borderId="4" xfId="1" applyFont="1" applyFill="1" applyBorder="1" applyAlignment="1">
      <alignment horizontal="left" vertical="center" wrapText="1"/>
    </xf>
    <xf numFmtId="1" fontId="6" fillId="0" borderId="4" xfId="1" applyNumberFormat="1" applyFont="1" applyBorder="1" applyAlignment="1">
      <alignment horizontal="center" vertical="center" wrapText="1"/>
    </xf>
    <xf numFmtId="0" fontId="4" fillId="11" borderId="4" xfId="1" applyFont="1" applyFill="1" applyBorder="1" applyAlignment="1">
      <alignment horizontal="left" vertical="center" wrapText="1"/>
    </xf>
    <xf numFmtId="0" fontId="6" fillId="0" borderId="4" xfId="1" applyFont="1" applyBorder="1" applyAlignment="1">
      <alignment horizontal="left" vertical="center"/>
    </xf>
    <xf numFmtId="0" fontId="6" fillId="0" borderId="4" xfId="1" applyFont="1" applyBorder="1" applyAlignment="1">
      <alignment horizontal="left" vertical="center" textRotation="90"/>
    </xf>
    <xf numFmtId="9" fontId="6" fillId="0" borderId="4" xfId="1" applyNumberFormat="1" applyFont="1" applyBorder="1" applyAlignment="1">
      <alignment horizontal="left" vertical="center"/>
    </xf>
    <xf numFmtId="9" fontId="6" fillId="0" borderId="0" xfId="2" applyFont="1" applyAlignment="1">
      <alignment horizontal="left" vertical="center"/>
    </xf>
    <xf numFmtId="164" fontId="6" fillId="0" borderId="4" xfId="1" applyNumberFormat="1" applyFont="1" applyBorder="1" applyAlignment="1">
      <alignment horizontal="left" vertical="center"/>
    </xf>
    <xf numFmtId="0" fontId="4" fillId="0" borderId="4" xfId="1" applyFont="1" applyBorder="1" applyAlignment="1">
      <alignment horizontal="left" vertical="center" wrapText="1"/>
    </xf>
    <xf numFmtId="0" fontId="4" fillId="0" borderId="4" xfId="1" applyFont="1" applyBorder="1" applyAlignment="1">
      <alignment horizontal="left" vertical="center"/>
    </xf>
    <xf numFmtId="0" fontId="6" fillId="0" borderId="4" xfId="1" applyFont="1" applyBorder="1" applyAlignment="1">
      <alignment horizontal="center" vertical="center" wrapText="1"/>
    </xf>
    <xf numFmtId="14" fontId="4" fillId="0" borderId="4" xfId="1" applyNumberFormat="1" applyFont="1" applyBorder="1" applyAlignment="1">
      <alignment horizontal="center" vertical="center" wrapText="1"/>
    </xf>
    <xf numFmtId="14" fontId="6" fillId="0" borderId="4" xfId="1" applyNumberFormat="1" applyFont="1" applyBorder="1" applyAlignment="1">
      <alignment horizontal="left" vertical="center"/>
    </xf>
    <xf numFmtId="0" fontId="6" fillId="22" borderId="8" xfId="1" applyFont="1" applyFill="1" applyBorder="1" applyAlignment="1">
      <alignment horizontal="center" vertical="center" wrapText="1"/>
    </xf>
    <xf numFmtId="0" fontId="6" fillId="0" borderId="8" xfId="1" applyFont="1" applyBorder="1" applyAlignment="1">
      <alignment wrapText="1"/>
    </xf>
    <xf numFmtId="0" fontId="6" fillId="0" borderId="4" xfId="1" applyFont="1" applyBorder="1" applyAlignment="1">
      <alignment horizontal="center" wrapText="1"/>
    </xf>
    <xf numFmtId="0" fontId="6" fillId="22" borderId="8" xfId="1" applyFont="1" applyFill="1" applyBorder="1" applyAlignment="1">
      <alignment vertical="center" wrapText="1"/>
    </xf>
    <xf numFmtId="0" fontId="6" fillId="11" borderId="4" xfId="1" applyFont="1" applyFill="1" applyBorder="1" applyAlignment="1">
      <alignment horizontal="center" vertical="center" wrapText="1"/>
    </xf>
    <xf numFmtId="9" fontId="6" fillId="0" borderId="0" xfId="2" applyFont="1" applyAlignment="1"/>
    <xf numFmtId="164" fontId="6" fillId="0" borderId="4" xfId="1" applyNumberFormat="1" applyFont="1" applyBorder="1" applyAlignment="1">
      <alignment horizontal="center"/>
    </xf>
    <xf numFmtId="9" fontId="6" fillId="0" borderId="4" xfId="1" applyNumberFormat="1" applyFont="1" applyBorder="1" applyAlignment="1">
      <alignment horizontal="center"/>
    </xf>
    <xf numFmtId="0" fontId="6" fillId="0" borderId="4" xfId="1" applyFont="1" applyBorder="1" applyAlignment="1">
      <alignment horizontal="center"/>
    </xf>
    <xf numFmtId="14" fontId="6" fillId="0" borderId="4" xfId="1" applyNumberFormat="1" applyFont="1" applyBorder="1" applyAlignment="1">
      <alignment horizontal="center"/>
    </xf>
    <xf numFmtId="0" fontId="6" fillId="0" borderId="7" xfId="1" applyFont="1" applyBorder="1" applyAlignment="1">
      <alignment horizontal="left" vertical="center" wrapText="1"/>
    </xf>
    <xf numFmtId="0" fontId="6" fillId="0" borderId="4" xfId="1" applyFont="1" applyBorder="1" applyAlignment="1">
      <alignment vertical="center" wrapText="1"/>
    </xf>
    <xf numFmtId="0" fontId="6" fillId="22" borderId="4" xfId="1" applyFont="1" applyFill="1" applyBorder="1" applyAlignment="1">
      <alignment horizontal="center" vertical="center" wrapText="1"/>
    </xf>
    <xf numFmtId="164" fontId="6" fillId="0" borderId="4" xfId="1" applyNumberFormat="1" applyFont="1" applyBorder="1" applyAlignment="1">
      <alignment horizontal="center" vertical="center"/>
    </xf>
    <xf numFmtId="14" fontId="6" fillId="0" borderId="4" xfId="1" applyNumberFormat="1" applyFont="1" applyBorder="1" applyAlignment="1">
      <alignment horizontal="left" vertical="center" wrapText="1"/>
    </xf>
    <xf numFmtId="14" fontId="6" fillId="0" borderId="4" xfId="1" applyNumberFormat="1" applyFont="1" applyBorder="1" applyAlignment="1">
      <alignment horizontal="center" vertical="center" wrapText="1"/>
    </xf>
    <xf numFmtId="0" fontId="6" fillId="22" borderId="4" xfId="1" applyFont="1" applyFill="1" applyBorder="1" applyAlignment="1">
      <alignment vertical="center" wrapText="1"/>
    </xf>
    <xf numFmtId="14" fontId="6" fillId="0" borderId="4" xfId="1" applyNumberFormat="1" applyFont="1" applyBorder="1" applyAlignment="1">
      <alignment horizontal="center" vertical="center"/>
    </xf>
    <xf numFmtId="0" fontId="6" fillId="0" borderId="4" xfId="1" applyFont="1" applyBorder="1" applyAlignment="1">
      <alignment horizontal="left" vertical="top" wrapText="1"/>
    </xf>
    <xf numFmtId="0" fontId="6" fillId="0" borderId="4" xfId="1" applyFont="1" applyBorder="1" applyAlignment="1">
      <alignment horizontal="left" vertical="top"/>
    </xf>
    <xf numFmtId="9" fontId="6" fillId="0" borderId="4" xfId="1" applyNumberFormat="1" applyFont="1" applyBorder="1" applyAlignment="1">
      <alignment horizontal="left" vertical="center" wrapText="1"/>
    </xf>
    <xf numFmtId="0" fontId="6" fillId="0" borderId="4" xfId="1" applyFont="1" applyBorder="1" applyAlignment="1">
      <alignment horizontal="left" vertical="top" textRotation="90"/>
    </xf>
    <xf numFmtId="9" fontId="6" fillId="0" borderId="4" xfId="1" applyNumberFormat="1" applyFont="1" applyBorder="1" applyAlignment="1">
      <alignment horizontal="left" vertical="top"/>
    </xf>
    <xf numFmtId="164" fontId="6" fillId="0" borderId="4" xfId="1" applyNumberFormat="1" applyFont="1" applyBorder="1" applyAlignment="1">
      <alignment horizontal="left" vertical="top"/>
    </xf>
    <xf numFmtId="0" fontId="4" fillId="0" borderId="4" xfId="1" applyFont="1" applyBorder="1" applyAlignment="1">
      <alignment horizontal="left" vertical="top" wrapText="1"/>
    </xf>
    <xf numFmtId="0" fontId="4" fillId="0" borderId="4" xfId="1" applyFont="1" applyBorder="1" applyAlignment="1">
      <alignment horizontal="left" vertical="top"/>
    </xf>
    <xf numFmtId="14" fontId="6" fillId="0" borderId="4" xfId="1" applyNumberFormat="1" applyFont="1" applyBorder="1" applyAlignment="1">
      <alignment horizontal="left" vertical="top"/>
    </xf>
    <xf numFmtId="0" fontId="6" fillId="0" borderId="19" xfId="1" applyFont="1" applyBorder="1" applyAlignment="1">
      <alignment horizontal="left" vertical="center" wrapText="1"/>
    </xf>
    <xf numFmtId="0" fontId="6" fillId="0" borderId="8" xfId="1" applyFont="1" applyBorder="1" applyAlignment="1">
      <alignment horizontal="left" vertical="center"/>
    </xf>
    <xf numFmtId="0" fontId="4" fillId="0" borderId="8" xfId="1" applyFont="1" applyBorder="1" applyAlignment="1">
      <alignment horizontal="left" vertical="center" wrapText="1"/>
    </xf>
    <xf numFmtId="9" fontId="6" fillId="0" borderId="8" xfId="1" applyNumberFormat="1" applyFont="1" applyBorder="1" applyAlignment="1">
      <alignment horizontal="left" vertical="center" wrapText="1"/>
    </xf>
    <xf numFmtId="0" fontId="6" fillId="0" borderId="8" xfId="3" applyFont="1" applyBorder="1" applyAlignment="1">
      <alignment horizontal="left" vertical="top"/>
    </xf>
    <xf numFmtId="0" fontId="6" fillId="0" borderId="8" xfId="3" applyFont="1" applyBorder="1" applyAlignment="1">
      <alignment horizontal="left" vertical="center" wrapText="1"/>
    </xf>
    <xf numFmtId="0" fontId="6" fillId="0" borderId="8" xfId="3" applyFont="1" applyBorder="1" applyAlignment="1">
      <alignment horizontal="center" vertical="center" wrapText="1"/>
    </xf>
    <xf numFmtId="0" fontId="6" fillId="0" borderId="8" xfId="3" applyFont="1" applyBorder="1" applyAlignment="1">
      <alignment horizontal="left" vertical="top" wrapText="1"/>
    </xf>
    <xf numFmtId="0" fontId="6" fillId="0" borderId="8" xfId="3" quotePrefix="1" applyFont="1" applyBorder="1" applyAlignment="1">
      <alignment horizontal="left" vertical="top" wrapText="1"/>
    </xf>
    <xf numFmtId="0" fontId="6" fillId="7" borderId="8" xfId="3" applyFont="1" applyFill="1" applyBorder="1" applyAlignment="1">
      <alignment horizontal="left" vertical="top" wrapText="1"/>
    </xf>
    <xf numFmtId="0" fontId="6" fillId="0" borderId="4" xfId="3" applyFont="1" applyBorder="1" applyAlignment="1">
      <alignment horizontal="left" vertical="top" wrapText="1"/>
    </xf>
    <xf numFmtId="0" fontId="4" fillId="0" borderId="8" xfId="3" applyFont="1" applyBorder="1" applyAlignment="1">
      <alignment horizontal="left" vertical="top" wrapText="1"/>
    </xf>
    <xf numFmtId="9" fontId="6" fillId="0" borderId="8" xfId="3" applyNumberFormat="1" applyFont="1" applyBorder="1" applyAlignment="1">
      <alignment horizontal="left" vertical="top" wrapText="1"/>
    </xf>
    <xf numFmtId="9" fontId="6" fillId="0" borderId="4" xfId="1" applyNumberFormat="1" applyFont="1" applyBorder="1" applyAlignment="1">
      <alignment horizontal="left" vertical="top" wrapText="1"/>
    </xf>
    <xf numFmtId="9" fontId="6" fillId="0" borderId="4" xfId="2" applyFont="1" applyBorder="1" applyAlignment="1">
      <alignment horizontal="left" vertical="top" wrapText="1"/>
    </xf>
    <xf numFmtId="0" fontId="4" fillId="11" borderId="4" xfId="3" applyFont="1" applyFill="1" applyBorder="1" applyAlignment="1">
      <alignment horizontal="left" vertical="top" wrapText="1"/>
    </xf>
    <xf numFmtId="9" fontId="6" fillId="0" borderId="4" xfId="3" applyNumberFormat="1" applyFont="1" applyBorder="1" applyAlignment="1">
      <alignment horizontal="left" vertical="top" wrapText="1"/>
    </xf>
    <xf numFmtId="0" fontId="4" fillId="0" borderId="4" xfId="3" applyFont="1" applyBorder="1" applyAlignment="1">
      <alignment horizontal="left" vertical="top"/>
    </xf>
    <xf numFmtId="0" fontId="6" fillId="0" borderId="4" xfId="3" applyFont="1" applyBorder="1" applyAlignment="1">
      <alignment horizontal="left" vertical="top"/>
    </xf>
    <xf numFmtId="0" fontId="6" fillId="0" borderId="4" xfId="3" applyFont="1" applyBorder="1" applyAlignment="1">
      <alignment horizontal="left" vertical="top" textRotation="90"/>
    </xf>
    <xf numFmtId="9" fontId="6" fillId="0" borderId="4" xfId="3" applyNumberFormat="1" applyFont="1" applyBorder="1" applyAlignment="1">
      <alignment horizontal="left" vertical="top"/>
    </xf>
    <xf numFmtId="9" fontId="6" fillId="0" borderId="0" xfId="2" applyFont="1" applyAlignment="1">
      <alignment horizontal="left" vertical="top"/>
    </xf>
    <xf numFmtId="164" fontId="6" fillId="0" borderId="4" xfId="3" applyNumberFormat="1" applyFont="1" applyBorder="1" applyAlignment="1">
      <alignment horizontal="left" vertical="top"/>
    </xf>
    <xf numFmtId="0" fontId="4" fillId="0" borderId="4" xfId="3" applyFont="1" applyBorder="1" applyAlignment="1">
      <alignment horizontal="left" vertical="top" wrapText="1"/>
    </xf>
    <xf numFmtId="0" fontId="6" fillId="0" borderId="4" xfId="3" applyFont="1" applyBorder="1" applyAlignment="1">
      <alignment horizontal="left" vertical="center" wrapText="1"/>
    </xf>
    <xf numFmtId="0" fontId="12" fillId="0" borderId="4" xfId="3" applyFont="1" applyBorder="1" applyAlignment="1">
      <alignment horizontal="left" vertical="top" wrapText="1"/>
    </xf>
    <xf numFmtId="14" fontId="6" fillId="0" borderId="4" xfId="3" applyNumberFormat="1" applyFont="1" applyBorder="1" applyAlignment="1">
      <alignment horizontal="center" vertical="center" wrapText="1"/>
    </xf>
    <xf numFmtId="14" fontId="6" fillId="0" borderId="4" xfId="3" applyNumberFormat="1" applyFont="1" applyBorder="1" applyAlignment="1">
      <alignment horizontal="center" vertical="center"/>
    </xf>
    <xf numFmtId="0" fontId="6" fillId="0" borderId="4" xfId="3" applyFont="1" applyBorder="1" applyAlignment="1">
      <alignment horizontal="center" vertical="center"/>
    </xf>
    <xf numFmtId="0" fontId="7" fillId="0" borderId="8" xfId="3" applyFont="1" applyBorder="1" applyAlignment="1">
      <alignment horizontal="left" vertical="top"/>
    </xf>
    <xf numFmtId="0" fontId="6" fillId="0" borderId="8" xfId="3" applyFont="1" applyBorder="1" applyAlignment="1">
      <alignment horizontal="center" vertical="top" wrapText="1"/>
    </xf>
    <xf numFmtId="0" fontId="7" fillId="0" borderId="8" xfId="3" applyFont="1" applyBorder="1" applyAlignment="1">
      <alignment horizontal="left" vertical="top" wrapText="1"/>
    </xf>
    <xf numFmtId="0" fontId="7" fillId="0" borderId="4" xfId="3" applyFont="1" applyBorder="1" applyAlignment="1">
      <alignment horizontal="left" vertical="top" wrapText="1"/>
    </xf>
    <xf numFmtId="0" fontId="13" fillId="0" borderId="4" xfId="3" applyFont="1" applyBorder="1" applyAlignment="1">
      <alignment horizontal="left" vertical="top"/>
    </xf>
    <xf numFmtId="0" fontId="8" fillId="0" borderId="4" xfId="3" applyFont="1" applyBorder="1" applyAlignment="1">
      <alignment horizontal="left" vertical="top" wrapText="1"/>
    </xf>
    <xf numFmtId="9" fontId="7" fillId="0" borderId="4" xfId="3" applyNumberFormat="1" applyFont="1" applyBorder="1" applyAlignment="1">
      <alignment horizontal="left" vertical="top" wrapText="1"/>
    </xf>
    <xf numFmtId="9" fontId="7" fillId="0" borderId="4" xfId="2" applyFont="1" applyBorder="1" applyAlignment="1">
      <alignment horizontal="left" vertical="top" wrapText="1"/>
    </xf>
    <xf numFmtId="0" fontId="7" fillId="0" borderId="4" xfId="3" applyFont="1" applyBorder="1" applyAlignment="1">
      <alignment horizontal="left" vertical="top"/>
    </xf>
    <xf numFmtId="0" fontId="7" fillId="0" borderId="4" xfId="3" applyFont="1" applyBorder="1" applyAlignment="1">
      <alignment horizontal="left" vertical="top" textRotation="90"/>
    </xf>
    <xf numFmtId="9" fontId="7" fillId="0" borderId="4" xfId="3" applyNumberFormat="1" applyFont="1" applyBorder="1" applyAlignment="1">
      <alignment horizontal="left" vertical="top"/>
    </xf>
    <xf numFmtId="164" fontId="7" fillId="0" borderId="4" xfId="3" applyNumberFormat="1" applyFont="1" applyBorder="1" applyAlignment="1">
      <alignment horizontal="left" vertical="top"/>
    </xf>
    <xf numFmtId="0" fontId="8" fillId="0" borderId="4" xfId="3" applyFont="1" applyBorder="1" applyAlignment="1">
      <alignment horizontal="left" vertical="top"/>
    </xf>
    <xf numFmtId="0" fontId="7" fillId="0" borderId="4" xfId="3" applyFont="1" applyBorder="1" applyAlignment="1">
      <alignment horizontal="center" vertical="center" wrapText="1"/>
    </xf>
    <xf numFmtId="0" fontId="6" fillId="0" borderId="7" xfId="3" applyFont="1" applyBorder="1" applyAlignment="1">
      <alignment horizontal="left" vertical="top" wrapText="1"/>
    </xf>
    <xf numFmtId="0" fontId="7" fillId="0" borderId="4" xfId="3" applyFont="1" applyBorder="1" applyAlignment="1">
      <alignment horizontal="center" vertical="center"/>
    </xf>
    <xf numFmtId="0" fontId="6" fillId="0" borderId="4" xfId="3" applyFont="1" applyBorder="1" applyAlignment="1">
      <alignment horizontal="center" vertical="center" wrapText="1"/>
    </xf>
    <xf numFmtId="9" fontId="6" fillId="0" borderId="4" xfId="3" applyNumberFormat="1" applyFont="1" applyBorder="1" applyAlignment="1">
      <alignment horizontal="left" vertical="center" wrapText="1"/>
    </xf>
    <xf numFmtId="14" fontId="7" fillId="0" borderId="4" xfId="3" applyNumberFormat="1" applyFont="1" applyBorder="1" applyAlignment="1">
      <alignment horizontal="center" vertical="center"/>
    </xf>
    <xf numFmtId="0" fontId="7" fillId="0" borderId="4" xfId="3" quotePrefix="1" applyFont="1" applyBorder="1" applyAlignment="1">
      <alignment horizontal="center" vertical="center" wrapText="1"/>
    </xf>
    <xf numFmtId="0" fontId="10" fillId="0" borderId="4" xfId="1" applyBorder="1"/>
    <xf numFmtId="0" fontId="7" fillId="0" borderId="4" xfId="3" applyFont="1" applyBorder="1" applyAlignment="1">
      <alignment horizontal="center" vertical="top" wrapText="1"/>
    </xf>
    <xf numFmtId="0" fontId="7" fillId="0" borderId="4" xfId="3" applyFont="1" applyBorder="1" applyAlignment="1">
      <alignment horizontal="center" vertical="top"/>
    </xf>
    <xf numFmtId="0" fontId="8" fillId="0" borderId="4" xfId="3" applyFont="1" applyBorder="1" applyAlignment="1">
      <alignment horizontal="center" vertical="top" wrapText="1"/>
    </xf>
    <xf numFmtId="9" fontId="7" fillId="0" borderId="4" xfId="3" applyNumberFormat="1" applyFont="1" applyBorder="1" applyAlignment="1">
      <alignment vertical="top" wrapText="1"/>
    </xf>
    <xf numFmtId="9" fontId="7" fillId="0" borderId="4" xfId="3" applyNumberFormat="1" applyFont="1" applyBorder="1" applyAlignment="1">
      <alignment horizontal="center" vertical="top" wrapText="1"/>
    </xf>
    <xf numFmtId="9" fontId="7" fillId="0" borderId="4" xfId="2" applyFont="1" applyBorder="1" applyAlignment="1">
      <alignment horizontal="center" vertical="top" wrapText="1"/>
    </xf>
    <xf numFmtId="0" fontId="8" fillId="0" borderId="4" xfId="3" applyFont="1" applyBorder="1" applyAlignment="1">
      <alignment horizontal="center" vertical="top"/>
    </xf>
    <xf numFmtId="0" fontId="6" fillId="0" borderId="4" xfId="3" applyFont="1" applyBorder="1" applyAlignment="1">
      <alignment horizontal="left" vertical="center"/>
    </xf>
    <xf numFmtId="0" fontId="6" fillId="7" borderId="4" xfId="3" applyFont="1" applyFill="1" applyBorder="1" applyAlignment="1">
      <alignment horizontal="left" vertical="center" wrapText="1"/>
    </xf>
    <xf numFmtId="0" fontId="7" fillId="0" borderId="4" xfId="3" applyFont="1" applyBorder="1" applyAlignment="1">
      <alignment horizontal="center" vertical="top" textRotation="90"/>
    </xf>
    <xf numFmtId="9" fontId="7" fillId="0" borderId="4" xfId="3" applyNumberFormat="1" applyFont="1" applyBorder="1" applyAlignment="1">
      <alignment horizontal="center" vertical="top"/>
    </xf>
    <xf numFmtId="9" fontId="0" fillId="0" borderId="0" xfId="2" applyFont="1"/>
    <xf numFmtId="164" fontId="7" fillId="0" borderId="4" xfId="3" applyNumberFormat="1" applyFont="1" applyBorder="1" applyAlignment="1">
      <alignment horizontal="center" vertical="top"/>
    </xf>
    <xf numFmtId="14" fontId="4" fillId="0" borderId="4" xfId="3" applyNumberFormat="1" applyFont="1" applyBorder="1" applyAlignment="1">
      <alignment horizontal="center" vertical="center" wrapText="1"/>
    </xf>
    <xf numFmtId="14" fontId="6" fillId="0" borderId="4" xfId="3" applyNumberFormat="1" applyFont="1" applyBorder="1" applyAlignment="1">
      <alignment horizontal="left" vertical="center"/>
    </xf>
    <xf numFmtId="0" fontId="7" fillId="0" borderId="11" xfId="3" applyFont="1" applyBorder="1" applyAlignment="1">
      <alignment horizontal="center" vertical="center" wrapText="1"/>
    </xf>
    <xf numFmtId="0" fontId="13" fillId="0" borderId="4" xfId="3" applyFont="1" applyBorder="1" applyAlignment="1">
      <alignment horizontal="center" vertical="top"/>
    </xf>
    <xf numFmtId="0" fontId="6" fillId="7" borderId="4" xfId="3" applyFont="1" applyFill="1" applyBorder="1" applyAlignment="1">
      <alignment horizontal="left" vertical="top" wrapText="1"/>
    </xf>
    <xf numFmtId="0" fontId="7" fillId="0" borderId="4" xfId="3" applyFont="1" applyBorder="1" applyAlignment="1">
      <alignment horizontal="center" vertical="center" textRotation="90"/>
    </xf>
    <xf numFmtId="14" fontId="7" fillId="0" borderId="4" xfId="3" applyNumberFormat="1" applyFont="1" applyBorder="1" applyAlignment="1">
      <alignment horizontal="center" vertical="top" wrapText="1"/>
    </xf>
    <xf numFmtId="0" fontId="6" fillId="0" borderId="7" xfId="3" applyFont="1" applyBorder="1" applyAlignment="1">
      <alignment horizontal="left" vertical="center" wrapText="1"/>
    </xf>
    <xf numFmtId="0" fontId="7" fillId="0" borderId="4" xfId="3" applyFont="1" applyBorder="1" applyAlignment="1">
      <alignment horizontal="left" vertical="center" wrapText="1"/>
    </xf>
    <xf numFmtId="9" fontId="7" fillId="0" borderId="11" xfId="3" applyNumberFormat="1" applyFont="1" applyBorder="1" applyAlignment="1">
      <alignment horizontal="center" vertical="top" wrapText="1"/>
    </xf>
    <xf numFmtId="14" fontId="7" fillId="0" borderId="4" xfId="3" applyNumberFormat="1" applyFont="1" applyBorder="1" applyAlignment="1">
      <alignment horizontal="left" vertical="top"/>
    </xf>
    <xf numFmtId="9" fontId="7" fillId="0" borderId="13" xfId="3" applyNumberFormat="1" applyFont="1" applyBorder="1" applyAlignment="1">
      <alignment horizontal="center" vertical="top" wrapText="1"/>
    </xf>
    <xf numFmtId="14" fontId="7" fillId="0" borderId="4" xfId="3" applyNumberFormat="1" applyFont="1" applyBorder="1" applyAlignment="1">
      <alignment horizontal="center" vertical="top"/>
    </xf>
    <xf numFmtId="0" fontId="6" fillId="7" borderId="4" xfId="3" applyFont="1" applyFill="1" applyBorder="1" applyAlignment="1">
      <alignment horizontal="center" vertical="center" wrapText="1"/>
    </xf>
    <xf numFmtId="0" fontId="7" fillId="7" borderId="4" xfId="3" applyFont="1" applyFill="1" applyBorder="1" applyAlignment="1">
      <alignment horizontal="center" vertical="center" wrapText="1"/>
    </xf>
    <xf numFmtId="0" fontId="7" fillId="7" borderId="4" xfId="3" applyFont="1" applyFill="1" applyBorder="1" applyAlignment="1">
      <alignment horizontal="center" vertical="top" wrapText="1"/>
    </xf>
    <xf numFmtId="0" fontId="13" fillId="7" borderId="4" xfId="3" applyFont="1" applyFill="1" applyBorder="1" applyAlignment="1">
      <alignment horizontal="center" vertical="top"/>
    </xf>
    <xf numFmtId="9" fontId="7" fillId="7" borderId="4" xfId="3" applyNumberFormat="1" applyFont="1" applyFill="1" applyBorder="1" applyAlignment="1">
      <alignment horizontal="center" vertical="top" wrapText="1"/>
    </xf>
    <xf numFmtId="9" fontId="7" fillId="7" borderId="4" xfId="2" applyFont="1" applyFill="1" applyBorder="1" applyAlignment="1">
      <alignment horizontal="center" vertical="top" wrapText="1"/>
    </xf>
    <xf numFmtId="0" fontId="8" fillId="11" borderId="4" xfId="3" applyFont="1" applyFill="1" applyBorder="1" applyAlignment="1">
      <alignment horizontal="center" vertical="top" wrapText="1"/>
    </xf>
    <xf numFmtId="0" fontId="8" fillId="11" borderId="4" xfId="3" applyFont="1" applyFill="1" applyBorder="1" applyAlignment="1">
      <alignment horizontal="center" vertical="top"/>
    </xf>
    <xf numFmtId="0" fontId="7" fillId="7" borderId="11" xfId="3" applyFont="1" applyFill="1" applyBorder="1" applyAlignment="1">
      <alignment horizontal="left" vertical="top" wrapText="1"/>
    </xf>
    <xf numFmtId="0" fontId="7" fillId="7" borderId="4" xfId="3" applyFont="1" applyFill="1" applyBorder="1" applyAlignment="1">
      <alignment horizontal="left" vertical="top" wrapText="1"/>
    </xf>
    <xf numFmtId="0" fontId="17" fillId="0" borderId="4" xfId="3" applyFont="1" applyBorder="1" applyAlignment="1">
      <alignment horizontal="center" vertical="top" wrapText="1"/>
    </xf>
    <xf numFmtId="0" fontId="19" fillId="0" borderId="4" xfId="3" applyFont="1" applyBorder="1" applyAlignment="1" applyProtection="1">
      <alignment horizontal="center" vertical="center" wrapText="1"/>
      <protection locked="0"/>
    </xf>
    <xf numFmtId="0" fontId="21" fillId="0" borderId="4" xfId="3" applyFont="1" applyBorder="1" applyAlignment="1">
      <alignment horizontal="center"/>
    </xf>
    <xf numFmtId="0" fontId="1" fillId="0" borderId="8" xfId="3" applyFont="1" applyBorder="1" applyAlignment="1">
      <alignment horizontal="left" vertical="center" wrapText="1"/>
    </xf>
    <xf numFmtId="9" fontId="7" fillId="0" borderId="8" xfId="3" applyNumberFormat="1" applyFont="1" applyBorder="1" applyAlignment="1">
      <alignment horizontal="center" vertical="top" wrapText="1"/>
    </xf>
    <xf numFmtId="0" fontId="1" fillId="0" borderId="4" xfId="3" applyFont="1" applyBorder="1" applyAlignment="1">
      <alignment horizontal="left" vertical="top" wrapText="1"/>
    </xf>
    <xf numFmtId="0" fontId="6" fillId="0" borderId="4" xfId="3" applyFont="1" applyBorder="1" applyAlignment="1">
      <alignment horizontal="center" vertical="top"/>
    </xf>
    <xf numFmtId="0" fontId="6" fillId="0" borderId="4" xfId="3" applyFont="1" applyBorder="1" applyAlignment="1">
      <alignment horizontal="center" vertical="top" wrapText="1"/>
    </xf>
    <xf numFmtId="14" fontId="6" fillId="0" borderId="4" xfId="3" applyNumberFormat="1" applyFont="1" applyBorder="1" applyAlignment="1">
      <alignment horizontal="center" vertical="top" wrapText="1"/>
    </xf>
    <xf numFmtId="14" fontId="6" fillId="0" borderId="4" xfId="3" applyNumberFormat="1" applyFont="1" applyBorder="1" applyAlignment="1">
      <alignment horizontal="center" vertical="top"/>
    </xf>
    <xf numFmtId="0" fontId="1" fillId="7" borderId="4" xfId="3" applyFont="1" applyFill="1" applyBorder="1" applyAlignment="1">
      <alignment horizontal="left" vertical="top" wrapText="1"/>
    </xf>
    <xf numFmtId="0" fontId="6" fillId="0" borderId="12" xfId="4" applyFont="1" applyBorder="1" applyAlignment="1">
      <alignment vertical="top" wrapText="1"/>
    </xf>
    <xf numFmtId="0" fontId="6" fillId="0" borderId="4" xfId="3" applyFont="1" applyBorder="1" applyAlignment="1">
      <alignment vertical="center" wrapText="1"/>
    </xf>
    <xf numFmtId="0" fontId="1" fillId="7" borderId="11" xfId="3" applyFont="1" applyFill="1" applyBorder="1" applyAlignment="1">
      <alignment horizontal="left" vertical="top" wrapText="1"/>
    </xf>
    <xf numFmtId="0" fontId="20" fillId="0" borderId="4" xfId="3" applyFont="1" applyBorder="1" applyAlignment="1">
      <alignment vertical="top" wrapText="1"/>
    </xf>
    <xf numFmtId="0" fontId="6" fillId="0" borderId="4" xfId="3" applyFont="1" applyBorder="1" applyAlignment="1">
      <alignment vertical="top"/>
    </xf>
    <xf numFmtId="0" fontId="6" fillId="0" borderId="4" xfId="3" applyFont="1" applyBorder="1" applyAlignment="1">
      <alignment vertical="top" wrapText="1"/>
    </xf>
    <xf numFmtId="14" fontId="6" fillId="0" borderId="4" xfId="3" applyNumberFormat="1" applyFont="1" applyBorder="1" applyAlignment="1">
      <alignment horizontal="left" vertical="center" wrapText="1"/>
    </xf>
    <xf numFmtId="0" fontId="1" fillId="0" borderId="4" xfId="5" applyFont="1" applyBorder="1" applyAlignment="1" applyProtection="1">
      <alignment horizontal="left" vertical="top" wrapText="1"/>
      <protection locked="0"/>
    </xf>
    <xf numFmtId="0" fontId="6" fillId="0" borderId="4" xfId="5" applyFont="1" applyBorder="1" applyAlignment="1" applyProtection="1">
      <alignment horizontal="left" vertical="top"/>
      <protection locked="0"/>
    </xf>
    <xf numFmtId="0" fontId="6" fillId="0" borderId="4" xfId="5" applyFont="1" applyBorder="1" applyAlignment="1" applyProtection="1">
      <alignment horizontal="left" vertical="center" wrapText="1"/>
      <protection locked="0"/>
    </xf>
    <xf numFmtId="0" fontId="7" fillId="0" borderId="8" xfId="3" applyFont="1" applyBorder="1" applyAlignment="1">
      <alignment horizontal="center" vertical="center" wrapText="1"/>
    </xf>
    <xf numFmtId="14" fontId="6" fillId="0" borderId="4" xfId="3" applyNumberFormat="1" applyFont="1" applyBorder="1" applyAlignment="1">
      <alignment horizontal="left" vertical="top" wrapText="1"/>
    </xf>
    <xf numFmtId="14" fontId="6" fillId="0" borderId="4" xfId="3" applyNumberFormat="1" applyFont="1" applyBorder="1" applyAlignment="1">
      <alignment horizontal="left" vertical="top"/>
    </xf>
    <xf numFmtId="0" fontId="13" fillId="0" borderId="4" xfId="5" applyFont="1" applyBorder="1" applyAlignment="1" applyProtection="1">
      <alignment vertical="center" wrapText="1"/>
      <protection locked="0"/>
    </xf>
    <xf numFmtId="0" fontId="7" fillId="0" borderId="4" xfId="5" applyFont="1" applyBorder="1" applyAlignment="1" applyProtection="1">
      <alignment horizontal="center" vertical="center"/>
      <protection locked="0"/>
    </xf>
    <xf numFmtId="0" fontId="8" fillId="0" borderId="4" xfId="3" applyFont="1" applyBorder="1" applyAlignment="1">
      <alignment horizontal="center" vertical="center" wrapText="1"/>
    </xf>
    <xf numFmtId="9" fontId="7" fillId="0" borderId="4" xfId="3" applyNumberFormat="1" applyFont="1" applyBorder="1" applyAlignment="1">
      <alignment horizontal="center" vertical="center" wrapText="1"/>
    </xf>
    <xf numFmtId="9" fontId="7" fillId="0" borderId="4" xfId="2" applyFont="1" applyBorder="1" applyAlignment="1">
      <alignment horizontal="center" vertical="center" wrapText="1"/>
    </xf>
    <xf numFmtId="0" fontId="8" fillId="0" borderId="4" xfId="3" applyFont="1" applyBorder="1" applyAlignment="1">
      <alignment horizontal="center" vertical="center"/>
    </xf>
    <xf numFmtId="0" fontId="6" fillId="0" borderId="4" xfId="5" applyFont="1" applyBorder="1" applyAlignment="1" applyProtection="1">
      <alignment horizontal="justify" vertical="center" wrapText="1"/>
      <protection locked="0"/>
    </xf>
    <xf numFmtId="9" fontId="7" fillId="0" borderId="4" xfId="3" applyNumberFormat="1" applyFont="1" applyBorder="1" applyAlignment="1">
      <alignment horizontal="center" vertical="center"/>
    </xf>
    <xf numFmtId="9" fontId="7" fillId="0" borderId="4" xfId="2" applyFont="1" applyBorder="1" applyAlignment="1">
      <alignment horizontal="center" vertical="center" textRotation="90"/>
    </xf>
    <xf numFmtId="0" fontId="8" fillId="9" borderId="4" xfId="3" applyFont="1" applyFill="1" applyBorder="1" applyAlignment="1">
      <alignment horizontal="center" vertical="center"/>
    </xf>
    <xf numFmtId="14" fontId="7" fillId="0" borderId="4" xfId="3" applyNumberFormat="1" applyFont="1" applyBorder="1" applyAlignment="1">
      <alignment horizontal="center" vertical="center" wrapText="1"/>
    </xf>
    <xf numFmtId="0" fontId="12" fillId="0" borderId="4" xfId="3" applyFont="1" applyBorder="1" applyAlignment="1">
      <alignment horizontal="center" vertical="center"/>
    </xf>
    <xf numFmtId="0" fontId="6" fillId="0" borderId="8" xfId="5" applyFont="1" applyBorder="1" applyAlignment="1">
      <alignment horizontal="center" vertical="center"/>
    </xf>
    <xf numFmtId="0" fontId="6" fillId="0" borderId="8" xfId="5" applyFont="1" applyBorder="1" applyAlignment="1">
      <alignment horizontal="left" vertical="center"/>
    </xf>
    <xf numFmtId="0" fontId="6" fillId="0" borderId="8" xfId="5" applyFont="1" applyBorder="1" applyAlignment="1" applyProtection="1">
      <alignment horizontal="left" vertical="center" wrapText="1"/>
      <protection locked="0"/>
    </xf>
    <xf numFmtId="0" fontId="6" fillId="0" borderId="8" xfId="5" applyFont="1" applyBorder="1" applyAlignment="1" applyProtection="1">
      <alignment horizontal="center" vertical="center" wrapText="1"/>
      <protection locked="0"/>
    </xf>
    <xf numFmtId="0" fontId="6" fillId="7" borderId="8" xfId="5" applyFont="1" applyFill="1" applyBorder="1" applyAlignment="1">
      <alignment horizontal="left" vertical="center" wrapText="1"/>
    </xf>
    <xf numFmtId="0" fontId="1" fillId="0" borderId="4" xfId="5" applyFont="1" applyBorder="1" applyAlignment="1" applyProtection="1">
      <alignment vertical="center" wrapText="1"/>
      <protection locked="0"/>
    </xf>
    <xf numFmtId="0" fontId="1" fillId="0" borderId="8" xfId="5" applyFont="1" applyBorder="1" applyAlignment="1" applyProtection="1">
      <alignment horizontal="center" vertical="center" wrapText="1"/>
      <protection locked="0"/>
    </xf>
    <xf numFmtId="0" fontId="6" fillId="0" borderId="8" xfId="5" applyFont="1" applyBorder="1" applyAlignment="1" applyProtection="1">
      <alignment horizontal="center" vertical="center"/>
      <protection locked="0"/>
    </xf>
    <xf numFmtId="0" fontId="4" fillId="0" borderId="4" xfId="3" applyFont="1" applyBorder="1" applyAlignment="1">
      <alignment horizontal="center" vertical="center" wrapText="1"/>
    </xf>
    <xf numFmtId="9" fontId="6" fillId="0" borderId="4" xfId="3" applyNumberFormat="1" applyFont="1" applyBorder="1" applyAlignment="1">
      <alignment horizontal="center" vertical="center" wrapText="1"/>
    </xf>
    <xf numFmtId="0" fontId="4" fillId="0" borderId="4" xfId="3" applyFont="1" applyBorder="1" applyAlignment="1">
      <alignment horizontal="center" vertical="center"/>
    </xf>
    <xf numFmtId="0" fontId="6" fillId="0" borderId="4" xfId="3" applyFont="1" applyBorder="1" applyAlignment="1">
      <alignment horizontal="center" vertical="center" textRotation="90"/>
    </xf>
    <xf numFmtId="9" fontId="6" fillId="0" borderId="4" xfId="3" applyNumberFormat="1" applyFont="1" applyBorder="1" applyAlignment="1">
      <alignment horizontal="center" vertical="center"/>
    </xf>
    <xf numFmtId="164" fontId="6" fillId="0" borderId="4" xfId="3" applyNumberFormat="1" applyFont="1" applyBorder="1" applyAlignment="1">
      <alignment horizontal="center" vertical="center"/>
    </xf>
    <xf numFmtId="0" fontId="6" fillId="7" borderId="8" xfId="3" applyFont="1" applyFill="1" applyBorder="1" applyAlignment="1">
      <alignment horizontal="center" vertical="center" wrapText="1"/>
    </xf>
    <xf numFmtId="0" fontId="7" fillId="0" borderId="8" xfId="5" applyFont="1" applyBorder="1" applyAlignment="1" applyProtection="1">
      <alignment horizontal="center" vertical="center"/>
      <protection locked="0"/>
    </xf>
    <xf numFmtId="0" fontId="12" fillId="0" borderId="4" xfId="5" applyFont="1" applyBorder="1" applyAlignment="1" applyProtection="1">
      <alignment horizontal="justify" vertical="center" wrapText="1"/>
      <protection locked="0"/>
    </xf>
    <xf numFmtId="164" fontId="7" fillId="0" borderId="4" xfId="3" applyNumberFormat="1" applyFont="1" applyBorder="1" applyAlignment="1">
      <alignment horizontal="center" vertical="center"/>
    </xf>
    <xf numFmtId="0" fontId="7" fillId="0" borderId="13" xfId="3" applyFont="1" applyBorder="1" applyAlignment="1">
      <alignment horizontal="center" vertical="center" wrapText="1"/>
    </xf>
    <xf numFmtId="0" fontId="22" fillId="0" borderId="4" xfId="5" applyFont="1" applyBorder="1" applyAlignment="1" applyProtection="1">
      <alignment vertical="center" wrapText="1"/>
      <protection locked="0"/>
    </xf>
    <xf numFmtId="0" fontId="7" fillId="7" borderId="8" xfId="3" applyFont="1" applyFill="1" applyBorder="1" applyAlignment="1">
      <alignment horizontal="center" vertical="center" wrapText="1"/>
    </xf>
    <xf numFmtId="0" fontId="2" fillId="0" borderId="0" xfId="3" applyFont="1" applyAlignment="1">
      <alignment horizontal="center"/>
    </xf>
    <xf numFmtId="0" fontId="7" fillId="7" borderId="13" xfId="3" applyFont="1" applyFill="1" applyBorder="1" applyAlignment="1">
      <alignment horizontal="center" vertical="center" wrapText="1"/>
    </xf>
    <xf numFmtId="0" fontId="21" fillId="0" borderId="0" xfId="3" applyFont="1" applyAlignment="1">
      <alignment horizontal="center"/>
    </xf>
    <xf numFmtId="0" fontId="6" fillId="0" borderId="8" xfId="3" applyFont="1" applyBorder="1" applyAlignment="1">
      <alignment vertical="top" wrapText="1"/>
    </xf>
    <xf numFmtId="0" fontId="7" fillId="0" borderId="8" xfId="3" applyFont="1" applyBorder="1" applyAlignment="1">
      <alignment horizontal="center" vertical="center"/>
    </xf>
    <xf numFmtId="0" fontId="6" fillId="0" borderId="13" xfId="3" applyFont="1" applyBorder="1" applyAlignment="1">
      <alignment vertical="top" wrapText="1"/>
    </xf>
    <xf numFmtId="0" fontId="7" fillId="0" borderId="4" xfId="5" applyFont="1" applyBorder="1" applyAlignment="1">
      <alignment horizontal="center" vertical="center"/>
    </xf>
    <xf numFmtId="0" fontId="6" fillId="0" borderId="4" xfId="5" applyFont="1" applyBorder="1" applyAlignment="1">
      <alignment horizontal="center" vertical="center" wrapText="1"/>
    </xf>
    <xf numFmtId="0" fontId="6" fillId="0" borderId="4" xfId="5" applyFont="1" applyBorder="1" applyAlignment="1">
      <alignment horizontal="left" vertical="center" wrapText="1"/>
    </xf>
    <xf numFmtId="0" fontId="6" fillId="0" borderId="4" xfId="5" applyFont="1" applyBorder="1" applyAlignment="1" applyProtection="1">
      <alignment horizontal="center" vertical="center" wrapText="1"/>
      <protection locked="0"/>
    </xf>
    <xf numFmtId="0" fontId="13" fillId="0" borderId="8" xfId="5" applyFont="1" applyBorder="1" applyAlignment="1" applyProtection="1">
      <alignment vertical="center" wrapText="1"/>
      <protection locked="0"/>
    </xf>
    <xf numFmtId="0" fontId="7" fillId="0" borderId="4" xfId="5" applyFont="1" applyBorder="1" applyAlignment="1" applyProtection="1">
      <alignment horizontal="center" vertical="center" wrapText="1"/>
      <protection locked="0"/>
    </xf>
    <xf numFmtId="9" fontId="7" fillId="0" borderId="7" xfId="2" applyFont="1" applyBorder="1" applyAlignment="1">
      <alignment horizontal="center" vertical="center" wrapText="1"/>
    </xf>
    <xf numFmtId="0" fontId="6" fillId="0" borderId="11" xfId="3" applyFont="1" applyBorder="1" applyAlignment="1">
      <alignment vertical="top" wrapText="1"/>
    </xf>
    <xf numFmtId="9" fontId="7" fillId="0" borderId="7" xfId="2" applyFont="1" applyFill="1" applyBorder="1" applyAlignment="1">
      <alignment horizontal="center" vertical="center" wrapText="1"/>
    </xf>
    <xf numFmtId="0" fontId="6" fillId="0" borderId="4" xfId="5" quotePrefix="1" applyFont="1" applyBorder="1" applyAlignment="1" applyProtection="1">
      <alignment horizontal="justify" vertical="top" wrapText="1"/>
      <protection locked="0"/>
    </xf>
    <xf numFmtId="9" fontId="7" fillId="0" borderId="4" xfId="2" applyFont="1" applyFill="1" applyBorder="1" applyAlignment="1">
      <alignment horizontal="center" vertical="center" textRotation="90"/>
    </xf>
    <xf numFmtId="0" fontId="7" fillId="0" borderId="8" xfId="3" applyFont="1" applyBorder="1" applyAlignment="1">
      <alignment vertical="center" wrapText="1"/>
    </xf>
    <xf numFmtId="0" fontId="7" fillId="0" borderId="4" xfId="3" applyFont="1" applyBorder="1"/>
    <xf numFmtId="0" fontId="7" fillId="0" borderId="4" xfId="3" applyFont="1" applyBorder="1" applyAlignment="1">
      <alignment vertical="top"/>
    </xf>
    <xf numFmtId="0" fontId="6" fillId="0" borderId="4" xfId="5" applyFont="1" applyBorder="1" applyAlignment="1" applyProtection="1">
      <alignment horizontal="center" vertical="center"/>
      <protection locked="0"/>
    </xf>
    <xf numFmtId="9" fontId="6" fillId="0" borderId="7" xfId="2" applyFont="1" applyFill="1" applyBorder="1" applyAlignment="1">
      <alignment horizontal="center" vertical="center" wrapText="1"/>
    </xf>
    <xf numFmtId="9" fontId="6" fillId="0" borderId="4" xfId="2" applyFont="1" applyFill="1" applyBorder="1" applyAlignment="1">
      <alignment horizontal="center" vertical="center" textRotation="90"/>
    </xf>
    <xf numFmtId="0" fontId="6" fillId="0" borderId="8" xfId="3" applyFont="1" applyBorder="1" applyAlignment="1">
      <alignment vertical="center" wrapText="1"/>
    </xf>
    <xf numFmtId="0" fontId="6" fillId="0" borderId="4" xfId="3" applyFont="1" applyBorder="1"/>
    <xf numFmtId="0" fontId="6" fillId="0" borderId="8" xfId="3" applyFont="1" applyBorder="1" applyAlignment="1">
      <alignment horizontal="center" vertical="center"/>
    </xf>
    <xf numFmtId="0" fontId="6" fillId="0" borderId="4" xfId="5" applyFont="1" applyBorder="1" applyAlignment="1" applyProtection="1">
      <alignment vertical="center" wrapText="1"/>
      <protection locked="0"/>
    </xf>
    <xf numFmtId="0" fontId="6" fillId="0" borderId="4" xfId="5" applyFont="1" applyBorder="1" applyAlignment="1">
      <alignment vertical="center" wrapText="1"/>
    </xf>
    <xf numFmtId="0" fontId="6" fillId="0" borderId="4" xfId="5" quotePrefix="1" applyFont="1" applyBorder="1" applyAlignment="1" applyProtection="1">
      <alignment horizontal="justify" vertical="center" wrapText="1"/>
      <protection locked="0"/>
    </xf>
    <xf numFmtId="0" fontId="7" fillId="0" borderId="11" xfId="3" applyFont="1" applyBorder="1" applyAlignment="1">
      <alignment horizontal="center" vertical="center"/>
    </xf>
    <xf numFmtId="0" fontId="6" fillId="0" borderId="4" xfId="5" applyFont="1" applyBorder="1" applyAlignment="1">
      <alignment horizontal="center" vertical="center"/>
    </xf>
    <xf numFmtId="0" fontId="7" fillId="0" borderId="4" xfId="3" applyFont="1" applyBorder="1" applyAlignment="1">
      <alignment vertical="center" wrapText="1"/>
    </xf>
    <xf numFmtId="0" fontId="6" fillId="0" borderId="4" xfId="3" applyFont="1" applyBorder="1" applyAlignment="1" applyProtection="1">
      <alignment horizontal="left" vertical="top" wrapText="1"/>
      <protection locked="0"/>
    </xf>
    <xf numFmtId="14" fontId="7" fillId="0" borderId="4" xfId="3" applyNumberFormat="1" applyFont="1" applyBorder="1" applyAlignment="1">
      <alignment horizontal="left" vertical="top" wrapText="1"/>
    </xf>
    <xf numFmtId="0" fontId="6" fillId="0" borderId="11" xfId="3" applyFont="1" applyBorder="1" applyAlignment="1">
      <alignment horizontal="left" vertical="center" wrapText="1"/>
    </xf>
    <xf numFmtId="9" fontId="7" fillId="0" borderId="4" xfId="2" applyFont="1" applyBorder="1" applyAlignment="1">
      <alignment horizontal="left" vertical="top" textRotation="90"/>
    </xf>
    <xf numFmtId="0" fontId="7" fillId="0" borderId="13" xfId="3" applyFont="1" applyBorder="1" applyAlignment="1">
      <alignment horizontal="left" vertical="top" wrapText="1"/>
    </xf>
    <xf numFmtId="0" fontId="7" fillId="0" borderId="11" xfId="3" applyFont="1" applyBorder="1" applyAlignment="1">
      <alignment horizontal="left" vertical="top"/>
    </xf>
    <xf numFmtId="0" fontId="7" fillId="0" borderId="11" xfId="3" applyFont="1" applyBorder="1" applyAlignment="1">
      <alignment horizontal="left" vertical="top" wrapText="1"/>
    </xf>
    <xf numFmtId="0" fontId="12" fillId="0" borderId="7" xfId="3" applyFont="1" applyBorder="1" applyAlignment="1">
      <alignment horizontal="left" vertical="top" wrapText="1"/>
    </xf>
    <xf numFmtId="0" fontId="1" fillId="7" borderId="11" xfId="3" applyFont="1" applyFill="1" applyBorder="1" applyAlignment="1">
      <alignment horizontal="left" vertical="center" wrapText="1"/>
    </xf>
    <xf numFmtId="0" fontId="1" fillId="0" borderId="4" xfId="3" applyFont="1" applyBorder="1" applyAlignment="1">
      <alignment horizontal="left" vertical="center"/>
    </xf>
    <xf numFmtId="0" fontId="4" fillId="0" borderId="4" xfId="3" applyFont="1" applyBorder="1" applyAlignment="1">
      <alignment horizontal="left" vertical="center" wrapText="1"/>
    </xf>
    <xf numFmtId="9" fontId="6" fillId="0" borderId="4" xfId="2" applyFont="1" applyBorder="1" applyAlignment="1">
      <alignment horizontal="left" vertical="center" wrapText="1"/>
    </xf>
    <xf numFmtId="0" fontId="4" fillId="0" borderId="4" xfId="3" applyFont="1" applyBorder="1" applyAlignment="1">
      <alignment horizontal="left" vertical="center"/>
    </xf>
    <xf numFmtId="0" fontId="6" fillId="0" borderId="4" xfId="3" applyFont="1" applyBorder="1" applyAlignment="1">
      <alignment horizontal="left" vertical="center" textRotation="90"/>
    </xf>
    <xf numFmtId="9" fontId="6" fillId="0" borderId="4" xfId="3" applyNumberFormat="1" applyFont="1" applyBorder="1" applyAlignment="1">
      <alignment horizontal="left" vertical="center"/>
    </xf>
    <xf numFmtId="164" fontId="6" fillId="0" borderId="4" xfId="3" applyNumberFormat="1" applyFont="1" applyBorder="1" applyAlignment="1">
      <alignment horizontal="left" vertical="center"/>
    </xf>
    <xf numFmtId="0" fontId="6" fillId="0" borderId="4" xfId="3" applyFont="1" applyBorder="1" applyAlignment="1" applyProtection="1">
      <alignment horizontal="left" vertical="center" wrapText="1"/>
      <protection locked="0"/>
    </xf>
    <xf numFmtId="0" fontId="13" fillId="0" borderId="4" xfId="3" applyFont="1" applyBorder="1" applyAlignment="1">
      <alignment horizontal="center" vertical="center"/>
    </xf>
    <xf numFmtId="0" fontId="6" fillId="0" borderId="4" xfId="3" applyFont="1" applyBorder="1" applyAlignment="1" applyProtection="1">
      <alignment horizontal="justify" vertical="center" wrapText="1"/>
      <protection locked="0"/>
    </xf>
    <xf numFmtId="0" fontId="7" fillId="0" borderId="4" xfId="3" applyFont="1" applyBorder="1" applyAlignment="1">
      <alignment horizontal="center"/>
    </xf>
    <xf numFmtId="0" fontId="7" fillId="0" borderId="0" xfId="3" applyFont="1" applyAlignment="1">
      <alignment horizontal="center" vertical="center"/>
    </xf>
    <xf numFmtId="0" fontId="6" fillId="7" borderId="4" xfId="3" applyFont="1" applyFill="1" applyBorder="1" applyAlignment="1">
      <alignment vertical="center" wrapText="1"/>
    </xf>
    <xf numFmtId="0" fontId="13" fillId="7" borderId="4" xfId="3" applyFont="1" applyFill="1" applyBorder="1" applyAlignment="1">
      <alignment horizontal="center" vertical="center"/>
    </xf>
    <xf numFmtId="9" fontId="6" fillId="7" borderId="4" xfId="3" applyNumberFormat="1" applyFont="1" applyFill="1" applyBorder="1" applyAlignment="1">
      <alignment horizontal="left" vertical="center" wrapText="1"/>
    </xf>
    <xf numFmtId="0" fontId="7" fillId="7" borderId="8" xfId="3" applyFont="1" applyFill="1" applyBorder="1" applyAlignment="1">
      <alignment horizontal="center" vertical="top"/>
    </xf>
    <xf numFmtId="0" fontId="8" fillId="0" borderId="8" xfId="3" applyFont="1" applyBorder="1" applyAlignment="1">
      <alignment horizontal="center" vertical="top" wrapText="1"/>
    </xf>
    <xf numFmtId="9" fontId="7" fillId="0" borderId="8" xfId="3" applyNumberFormat="1" applyFont="1" applyBorder="1" applyAlignment="1">
      <alignment vertical="top" wrapText="1"/>
    </xf>
    <xf numFmtId="9" fontId="7" fillId="0" borderId="0" xfId="2" applyFont="1" applyAlignment="1">
      <alignment vertical="top"/>
    </xf>
    <xf numFmtId="9" fontId="7" fillId="0" borderId="4" xfId="2" applyFont="1" applyBorder="1" applyAlignment="1">
      <alignment horizontal="center" vertical="top" textRotation="90"/>
    </xf>
    <xf numFmtId="0" fontId="6" fillId="0" borderId="11" xfId="3" applyFont="1" applyBorder="1" applyAlignment="1">
      <alignment vertical="center" wrapText="1"/>
    </xf>
    <xf numFmtId="0" fontId="6" fillId="0" borderId="8" xfId="3" applyFont="1" applyBorder="1" applyAlignment="1">
      <alignment horizontal="left" vertical="center"/>
    </xf>
    <xf numFmtId="0" fontId="6" fillId="7" borderId="8" xfId="3" applyFont="1" applyFill="1" applyBorder="1" applyAlignment="1">
      <alignment horizontal="left" vertical="center" wrapText="1"/>
    </xf>
    <xf numFmtId="0" fontId="4" fillId="11" borderId="4" xfId="3" applyFont="1" applyFill="1" applyBorder="1" applyAlignment="1">
      <alignment horizontal="left" vertical="center" wrapText="1"/>
    </xf>
    <xf numFmtId="0" fontId="1" fillId="7" borderId="4" xfId="3" applyFont="1" applyFill="1" applyBorder="1" applyAlignment="1">
      <alignment horizontal="left" vertical="center" wrapText="1"/>
    </xf>
    <xf numFmtId="0" fontId="1" fillId="0" borderId="4" xfId="3" applyFont="1" applyBorder="1" applyAlignment="1">
      <alignment horizontal="left" vertical="center" wrapText="1"/>
    </xf>
    <xf numFmtId="0" fontId="6" fillId="0" borderId="19" xfId="3" applyFont="1" applyBorder="1" applyAlignment="1">
      <alignment horizontal="left" vertical="center" wrapText="1"/>
    </xf>
    <xf numFmtId="0" fontId="8" fillId="11" borderId="4" xfId="3" applyFont="1" applyFill="1" applyBorder="1" applyAlignment="1">
      <alignment horizontal="left" vertical="top" wrapText="1"/>
    </xf>
    <xf numFmtId="0" fontId="8" fillId="23" borderId="4" xfId="3" applyFont="1" applyFill="1" applyBorder="1" applyAlignment="1">
      <alignment horizontal="left" vertical="top" wrapText="1"/>
    </xf>
    <xf numFmtId="0" fontId="8" fillId="9" borderId="4" xfId="3" applyFont="1" applyFill="1" applyBorder="1" applyAlignment="1">
      <alignment horizontal="left" vertical="top" wrapText="1"/>
    </xf>
    <xf numFmtId="0" fontId="5" fillId="0" borderId="0" xfId="0" applyFont="1" applyAlignment="1">
      <alignment vertical="center"/>
    </xf>
    <xf numFmtId="49" fontId="6" fillId="2" borderId="0" xfId="0" applyNumberFormat="1" applyFont="1" applyFill="1" applyAlignment="1">
      <alignment horizontal="left" vertical="center"/>
    </xf>
    <xf numFmtId="0" fontId="25" fillId="9" borderId="6" xfId="3" applyFont="1" applyFill="1" applyBorder="1" applyAlignment="1">
      <alignment horizontal="left" vertical="top" wrapText="1"/>
    </xf>
    <xf numFmtId="0" fontId="8" fillId="8" borderId="8" xfId="3" applyFont="1" applyFill="1" applyBorder="1" applyAlignment="1">
      <alignment horizontal="left" vertical="top" wrapText="1"/>
    </xf>
    <xf numFmtId="0" fontId="7" fillId="17" borderId="4" xfId="3" applyFont="1" applyFill="1" applyBorder="1" applyAlignment="1">
      <alignment horizontal="left" vertical="top" textRotation="90"/>
    </xf>
    <xf numFmtId="0" fontId="7" fillId="17" borderId="11" xfId="3" applyFont="1" applyFill="1" applyBorder="1" applyAlignment="1">
      <alignment horizontal="left" vertical="top" textRotation="90"/>
    </xf>
    <xf numFmtId="0" fontId="7" fillId="24" borderId="4" xfId="3" applyFont="1" applyFill="1" applyBorder="1" applyAlignment="1">
      <alignment horizontal="center" vertical="center"/>
    </xf>
    <xf numFmtId="0" fontId="8" fillId="0" borderId="8" xfId="3" applyFont="1" applyBorder="1" applyAlignment="1">
      <alignment horizontal="center" vertical="center" wrapText="1"/>
    </xf>
    <xf numFmtId="9" fontId="7" fillId="0" borderId="8" xfId="3" applyNumberFormat="1" applyFont="1" applyBorder="1" applyAlignment="1">
      <alignment horizontal="center" vertical="center" wrapText="1"/>
    </xf>
    <xf numFmtId="1" fontId="7" fillId="24" borderId="8" xfId="2" applyNumberFormat="1" applyFont="1" applyFill="1" applyBorder="1" applyAlignment="1">
      <alignment horizontal="center" vertical="center" wrapText="1"/>
    </xf>
    <xf numFmtId="0" fontId="8" fillId="7" borderId="8" xfId="3" applyFont="1" applyFill="1" applyBorder="1" applyAlignment="1">
      <alignment horizontal="center" vertical="center" wrapText="1"/>
    </xf>
    <xf numFmtId="0" fontId="8" fillId="0" borderId="8" xfId="3" applyFont="1" applyBorder="1" applyAlignment="1">
      <alignment horizontal="center" vertical="center"/>
    </xf>
    <xf numFmtId="0" fontId="7" fillId="0" borderId="4" xfId="3" applyFont="1" applyBorder="1" applyAlignment="1">
      <alignment horizontal="left" vertical="center"/>
    </xf>
    <xf numFmtId="9" fontId="7" fillId="0" borderId="0" xfId="2" applyFont="1" applyAlignment="1">
      <alignment horizontal="center" vertical="center"/>
    </xf>
    <xf numFmtId="0" fontId="7" fillId="24" borderId="4" xfId="3" applyFont="1" applyFill="1" applyBorder="1" applyAlignment="1">
      <alignment horizontal="left" vertical="top"/>
    </xf>
    <xf numFmtId="0" fontId="8" fillId="0" borderId="8" xfId="3" applyFont="1" applyBorder="1" applyAlignment="1">
      <alignment horizontal="left" vertical="top" wrapText="1"/>
    </xf>
    <xf numFmtId="9" fontId="7" fillId="0" borderId="8" xfId="3" applyNumberFormat="1" applyFont="1" applyBorder="1" applyAlignment="1">
      <alignment horizontal="left" vertical="top" wrapText="1"/>
    </xf>
    <xf numFmtId="1" fontId="7" fillId="24" borderId="8" xfId="2" applyNumberFormat="1" applyFont="1" applyFill="1" applyBorder="1" applyAlignment="1">
      <alignment horizontal="left" vertical="top" wrapText="1"/>
    </xf>
    <xf numFmtId="0" fontId="8" fillId="7" borderId="8" xfId="3" applyFont="1" applyFill="1" applyBorder="1" applyAlignment="1">
      <alignment horizontal="left" vertical="top" wrapText="1"/>
    </xf>
    <xf numFmtId="0" fontId="8" fillId="0" borderId="8" xfId="3" applyFont="1" applyBorder="1" applyAlignment="1">
      <alignment horizontal="left" vertical="top"/>
    </xf>
    <xf numFmtId="0" fontId="6" fillId="0" borderId="4" xfId="3" applyFont="1" applyBorder="1" applyAlignment="1" applyProtection="1">
      <alignment vertical="top" wrapText="1"/>
      <protection locked="0"/>
    </xf>
    <xf numFmtId="0" fontId="6" fillId="0" borderId="8" xfId="3" applyFont="1" applyBorder="1" applyAlignment="1" applyProtection="1">
      <alignment horizontal="left" vertical="center" wrapText="1"/>
      <protection locked="0"/>
    </xf>
    <xf numFmtId="0" fontId="7" fillId="0" borderId="8" xfId="3" quotePrefix="1" applyFont="1" applyBorder="1" applyAlignment="1">
      <alignment horizontal="left" vertical="top" wrapText="1"/>
    </xf>
    <xf numFmtId="0" fontId="7" fillId="7" borderId="8" xfId="3" applyFont="1" applyFill="1" applyBorder="1" applyAlignment="1">
      <alignment horizontal="left" vertical="top" wrapText="1"/>
    </xf>
    <xf numFmtId="9" fontId="7" fillId="0" borderId="8" xfId="3" applyNumberFormat="1" applyFont="1" applyBorder="1" applyAlignment="1">
      <alignment horizontal="left" vertical="center" wrapText="1"/>
    </xf>
    <xf numFmtId="9" fontId="6" fillId="0" borderId="8" xfId="3" applyNumberFormat="1" applyFont="1" applyBorder="1" applyAlignment="1">
      <alignment horizontal="left" vertical="center" wrapText="1"/>
    </xf>
    <xf numFmtId="0" fontId="8" fillId="7" borderId="8" xfId="3" applyFont="1" applyFill="1" applyBorder="1" applyAlignment="1">
      <alignment horizontal="left" vertical="center" wrapText="1"/>
    </xf>
    <xf numFmtId="0" fontId="8" fillId="0" borderId="8" xfId="3" applyFont="1" applyBorder="1" applyAlignment="1">
      <alignment horizontal="left" vertical="center"/>
    </xf>
    <xf numFmtId="0" fontId="6" fillId="0" borderId="0" xfId="3" applyFont="1" applyAlignment="1">
      <alignment horizontal="left" vertical="center" wrapText="1"/>
    </xf>
    <xf numFmtId="9" fontId="7" fillId="0" borderId="0" xfId="2" applyFont="1" applyAlignment="1">
      <alignment horizontal="left" vertical="top"/>
    </xf>
    <xf numFmtId="0" fontId="7" fillId="0" borderId="8" xfId="3" applyFont="1" applyBorder="1" applyAlignment="1" applyProtection="1">
      <alignment horizontal="left" vertical="top" wrapText="1"/>
      <protection locked="0"/>
    </xf>
    <xf numFmtId="14" fontId="7" fillId="0" borderId="8" xfId="3" applyNumberFormat="1" applyFont="1" applyBorder="1" applyAlignment="1" applyProtection="1">
      <alignment horizontal="left" vertical="top" wrapText="1"/>
      <protection locked="0"/>
    </xf>
    <xf numFmtId="0" fontId="7" fillId="0" borderId="8" xfId="3" applyFont="1" applyBorder="1" applyAlignment="1">
      <alignment horizontal="left" vertical="center" wrapText="1"/>
    </xf>
    <xf numFmtId="0" fontId="7" fillId="24" borderId="4" xfId="3" applyFont="1" applyFill="1" applyBorder="1" applyAlignment="1">
      <alignment horizontal="left" vertical="center"/>
    </xf>
    <xf numFmtId="0" fontId="8" fillId="0" borderId="8" xfId="3" applyFont="1" applyBorder="1" applyAlignment="1">
      <alignment horizontal="left" vertical="center" wrapText="1"/>
    </xf>
    <xf numFmtId="1" fontId="7" fillId="24" borderId="8" xfId="2" applyNumberFormat="1" applyFont="1" applyFill="1" applyBorder="1" applyAlignment="1">
      <alignment horizontal="left" vertical="center" wrapText="1"/>
    </xf>
    <xf numFmtId="0" fontId="7" fillId="0" borderId="4" xfId="3" applyFont="1" applyBorder="1" applyAlignment="1">
      <alignment horizontal="left" vertical="center" textRotation="90"/>
    </xf>
    <xf numFmtId="9" fontId="7" fillId="0" borderId="4" xfId="3" applyNumberFormat="1" applyFont="1" applyBorder="1" applyAlignment="1">
      <alignment horizontal="left" vertical="center"/>
    </xf>
    <xf numFmtId="9" fontId="7" fillId="0" borderId="0" xfId="2" applyFont="1" applyAlignment="1">
      <alignment horizontal="left" vertical="center"/>
    </xf>
    <xf numFmtId="164" fontId="7" fillId="0" borderId="4" xfId="3" applyNumberFormat="1" applyFont="1" applyBorder="1" applyAlignment="1">
      <alignment horizontal="left" vertical="center"/>
    </xf>
    <xf numFmtId="0" fontId="8" fillId="0" borderId="4" xfId="3" applyFont="1" applyBorder="1" applyAlignment="1">
      <alignment horizontal="left" vertical="center" wrapText="1"/>
    </xf>
    <xf numFmtId="0" fontId="7" fillId="0" borderId="8" xfId="3" applyFont="1" applyBorder="1" applyAlignment="1" applyProtection="1">
      <alignment horizontal="left" vertical="center" wrapText="1"/>
      <protection locked="0"/>
    </xf>
    <xf numFmtId="14" fontId="7" fillId="0" borderId="8" xfId="3" applyNumberFormat="1" applyFont="1" applyBorder="1" applyAlignment="1" applyProtection="1">
      <alignment horizontal="left" vertical="center" wrapText="1"/>
      <protection locked="0"/>
    </xf>
    <xf numFmtId="0" fontId="17" fillId="0" borderId="8" xfId="3" applyFont="1" applyBorder="1" applyAlignment="1">
      <alignment horizontal="left" vertical="top" wrapText="1"/>
    </xf>
    <xf numFmtId="0" fontId="17" fillId="0" borderId="8" xfId="3" applyFont="1" applyBorder="1" applyAlignment="1" applyProtection="1">
      <alignment horizontal="left" vertical="top" wrapText="1"/>
      <protection locked="0"/>
    </xf>
    <xf numFmtId="0" fontId="20" fillId="0" borderId="8"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1" fontId="7" fillId="24" borderId="4" xfId="2" applyNumberFormat="1" applyFont="1" applyFill="1" applyBorder="1" applyAlignment="1">
      <alignment horizontal="left" vertical="top" wrapText="1"/>
    </xf>
    <xf numFmtId="0" fontId="7" fillId="7" borderId="13" xfId="3" applyFont="1" applyFill="1" applyBorder="1" applyAlignment="1">
      <alignment horizontal="left" vertical="top" wrapText="1"/>
    </xf>
    <xf numFmtId="9" fontId="7" fillId="7" borderId="8" xfId="3" applyNumberFormat="1" applyFont="1" applyFill="1" applyBorder="1" applyAlignment="1">
      <alignment horizontal="left" vertical="top" wrapText="1"/>
    </xf>
    <xf numFmtId="0" fontId="8" fillId="7" borderId="8" xfId="3" applyFont="1" applyFill="1" applyBorder="1" applyAlignment="1">
      <alignment horizontal="left" vertical="top"/>
    </xf>
    <xf numFmtId="0" fontId="7" fillId="7" borderId="4" xfId="3" applyFont="1" applyFill="1" applyBorder="1" applyAlignment="1">
      <alignment horizontal="left" vertical="top"/>
    </xf>
    <xf numFmtId="0" fontId="7" fillId="7" borderId="4" xfId="3" applyFont="1" applyFill="1" applyBorder="1" applyAlignment="1">
      <alignment horizontal="left" vertical="top" textRotation="90"/>
    </xf>
    <xf numFmtId="9" fontId="7" fillId="7" borderId="4" xfId="3" applyNumberFormat="1" applyFont="1" applyFill="1" applyBorder="1" applyAlignment="1">
      <alignment horizontal="left" vertical="top"/>
    </xf>
    <xf numFmtId="9" fontId="7" fillId="7" borderId="4" xfId="3" applyNumberFormat="1" applyFont="1" applyFill="1" applyBorder="1" applyAlignment="1">
      <alignment horizontal="left" vertical="top" textRotation="90"/>
    </xf>
    <xf numFmtId="164" fontId="7" fillId="7" borderId="4" xfId="3" applyNumberFormat="1" applyFont="1" applyFill="1" applyBorder="1" applyAlignment="1">
      <alignment horizontal="left" vertical="top"/>
    </xf>
    <xf numFmtId="0" fontId="13" fillId="0" borderId="4" xfId="3" applyFont="1" applyBorder="1" applyAlignment="1" applyProtection="1">
      <alignment vertical="top" wrapText="1"/>
      <protection locked="0"/>
    </xf>
    <xf numFmtId="0" fontId="6" fillId="0" borderId="11" xfId="3" applyFont="1" applyBorder="1" applyAlignment="1">
      <alignment horizontal="left" vertical="top" wrapText="1"/>
    </xf>
    <xf numFmtId="0" fontId="7" fillId="0" borderId="11" xfId="3" applyFont="1" applyBorder="1" applyAlignment="1">
      <alignment horizontal="left" vertical="top" textRotation="90"/>
    </xf>
    <xf numFmtId="9" fontId="7" fillId="0" borderId="11" xfId="3" applyNumberFormat="1" applyFont="1" applyBorder="1" applyAlignment="1">
      <alignment horizontal="left" vertical="top"/>
    </xf>
    <xf numFmtId="0" fontId="7" fillId="24" borderId="11" xfId="3" applyFont="1" applyFill="1" applyBorder="1" applyAlignment="1">
      <alignment horizontal="left" vertical="top"/>
    </xf>
    <xf numFmtId="0" fontId="8" fillId="7" borderId="4" xfId="3" applyFont="1" applyFill="1" applyBorder="1" applyAlignment="1">
      <alignment horizontal="left" vertical="top" wrapText="1"/>
    </xf>
    <xf numFmtId="0" fontId="7" fillId="0" borderId="4" xfId="3" quotePrefix="1" applyFont="1" applyBorder="1" applyAlignment="1">
      <alignment horizontal="left" vertical="top" wrapText="1"/>
    </xf>
    <xf numFmtId="14" fontId="7" fillId="0" borderId="4" xfId="3" applyNumberFormat="1" applyFont="1" applyBorder="1" applyAlignment="1" applyProtection="1">
      <alignment horizontal="left" vertical="top" wrapText="1"/>
      <protection locked="0"/>
    </xf>
    <xf numFmtId="0" fontId="6" fillId="0" borderId="8" xfId="3" applyFont="1" applyBorder="1" applyAlignment="1" applyProtection="1">
      <alignment vertical="top" wrapText="1"/>
      <protection locked="0"/>
    </xf>
    <xf numFmtId="0" fontId="6" fillId="0" borderId="11" xfId="3" applyFont="1" applyBorder="1" applyAlignment="1" applyProtection="1">
      <alignment vertical="top" wrapText="1"/>
      <protection locked="0"/>
    </xf>
    <xf numFmtId="0" fontId="6" fillId="0" borderId="11" xfId="3" applyFont="1" applyBorder="1" applyAlignment="1" applyProtection="1">
      <alignment horizontal="left" vertical="top" wrapText="1"/>
      <protection locked="0"/>
    </xf>
    <xf numFmtId="14" fontId="6" fillId="0" borderId="4" xfId="3" applyNumberFormat="1" applyFont="1" applyBorder="1" applyAlignment="1" applyProtection="1">
      <alignment horizontal="center" vertical="center" wrapText="1"/>
      <protection locked="0"/>
    </xf>
    <xf numFmtId="1" fontId="7" fillId="24" borderId="4" xfId="2" applyNumberFormat="1" applyFont="1" applyFill="1" applyBorder="1" applyAlignment="1">
      <alignment horizontal="center" vertical="center" wrapText="1"/>
    </xf>
    <xf numFmtId="0" fontId="7" fillId="0" borderId="8" xfId="3" applyFont="1" applyBorder="1" applyAlignment="1" applyProtection="1">
      <alignment horizontal="center" vertical="center" wrapText="1"/>
      <protection locked="0"/>
    </xf>
    <xf numFmtId="14" fontId="7" fillId="0" borderId="8" xfId="3" applyNumberFormat="1" applyFont="1" applyBorder="1" applyAlignment="1" applyProtection="1">
      <alignment horizontal="center" vertical="center" wrapText="1"/>
      <protection locked="0"/>
    </xf>
    <xf numFmtId="0" fontId="17" fillId="0" borderId="8" xfId="3" applyFont="1" applyBorder="1" applyAlignment="1">
      <alignment horizontal="center" vertical="center" wrapText="1"/>
    </xf>
    <xf numFmtId="0" fontId="1" fillId="0" borderId="4" xfId="3" applyFont="1" applyBorder="1" applyAlignment="1">
      <alignment vertical="center" wrapText="1"/>
    </xf>
    <xf numFmtId="0" fontId="17" fillId="0" borderId="8" xfId="3" applyFont="1" applyBorder="1" applyAlignment="1" applyProtection="1">
      <alignment horizontal="center" vertical="center" wrapText="1"/>
      <protection locked="0"/>
    </xf>
    <xf numFmtId="0" fontId="20" fillId="0" borderId="8" xfId="3" applyFont="1" applyBorder="1" applyAlignment="1">
      <alignment horizontal="center" vertical="center" wrapText="1"/>
    </xf>
    <xf numFmtId="0" fontId="6" fillId="24" borderId="4" xfId="3" applyFont="1" applyFill="1" applyBorder="1" applyAlignment="1">
      <alignment horizontal="center" vertical="center"/>
    </xf>
    <xf numFmtId="0" fontId="4" fillId="0" borderId="8" xfId="3" applyFont="1" applyBorder="1" applyAlignment="1">
      <alignment horizontal="center" vertical="center" wrapText="1"/>
    </xf>
    <xf numFmtId="9" fontId="6" fillId="0" borderId="8" xfId="3" applyNumberFormat="1" applyFont="1" applyBorder="1" applyAlignment="1">
      <alignment horizontal="center" vertical="center" wrapText="1"/>
    </xf>
    <xf numFmtId="1" fontId="6" fillId="24" borderId="4" xfId="2" applyNumberFormat="1" applyFont="1" applyFill="1" applyBorder="1" applyAlignment="1">
      <alignment horizontal="center" vertical="center" wrapText="1"/>
    </xf>
    <xf numFmtId="0" fontId="4" fillId="7" borderId="8" xfId="3" applyFont="1" applyFill="1" applyBorder="1" applyAlignment="1">
      <alignment horizontal="center" vertical="center" wrapText="1"/>
    </xf>
    <xf numFmtId="0" fontId="4" fillId="0" borderId="8" xfId="3" applyFont="1" applyBorder="1" applyAlignment="1">
      <alignment horizontal="center" vertical="center"/>
    </xf>
    <xf numFmtId="0" fontId="20" fillId="0" borderId="8" xfId="3" applyFont="1" applyBorder="1" applyAlignment="1" applyProtection="1">
      <alignment horizontal="center" vertical="center" wrapText="1"/>
      <protection locked="0"/>
    </xf>
    <xf numFmtId="9" fontId="7" fillId="0" borderId="8" xfId="3" applyNumberFormat="1" applyFont="1" applyBorder="1" applyAlignment="1">
      <alignment vertical="center" wrapText="1"/>
    </xf>
    <xf numFmtId="9" fontId="7" fillId="0" borderId="0" xfId="2" applyFont="1"/>
    <xf numFmtId="0" fontId="8" fillId="0" borderId="8" xfId="3" applyFont="1" applyBorder="1" applyAlignment="1">
      <alignment vertical="center"/>
    </xf>
    <xf numFmtId="0" fontId="6" fillId="0" borderId="8" xfId="3" applyFont="1" applyBorder="1" applyAlignment="1" applyProtection="1">
      <alignment vertical="center" wrapText="1"/>
      <protection locked="0"/>
    </xf>
    <xf numFmtId="0" fontId="6" fillId="0" borderId="13" xfId="3" applyFont="1" applyBorder="1" applyAlignment="1" applyProtection="1">
      <alignment vertical="center" wrapText="1"/>
      <protection locked="0"/>
    </xf>
    <xf numFmtId="9" fontId="7" fillId="7" borderId="8" xfId="3" applyNumberFormat="1" applyFont="1" applyFill="1" applyBorder="1" applyAlignment="1">
      <alignment vertical="center" wrapText="1"/>
    </xf>
    <xf numFmtId="0" fontId="8" fillId="7" borderId="8" xfId="3" applyFont="1" applyFill="1" applyBorder="1" applyAlignment="1">
      <alignment horizontal="center" vertical="center"/>
    </xf>
    <xf numFmtId="0" fontId="7" fillId="7" borderId="4" xfId="3" applyFont="1" applyFill="1" applyBorder="1" applyAlignment="1">
      <alignment horizontal="center" vertical="center"/>
    </xf>
    <xf numFmtId="0" fontId="7" fillId="7" borderId="4" xfId="3" applyFont="1" applyFill="1" applyBorder="1" applyAlignment="1">
      <alignment horizontal="center" vertical="center" textRotation="90"/>
    </xf>
    <xf numFmtId="9" fontId="7" fillId="7" borderId="4" xfId="3" applyNumberFormat="1" applyFont="1" applyFill="1" applyBorder="1" applyAlignment="1">
      <alignment horizontal="center" vertical="center"/>
    </xf>
    <xf numFmtId="9" fontId="7" fillId="7" borderId="4" xfId="3" applyNumberFormat="1" applyFont="1" applyFill="1" applyBorder="1" applyAlignment="1">
      <alignment horizontal="center" vertical="center" textRotation="90"/>
    </xf>
    <xf numFmtId="0" fontId="6" fillId="0" borderId="11" xfId="3" applyFont="1" applyBorder="1" applyAlignment="1" applyProtection="1">
      <alignment vertical="center" wrapText="1"/>
      <protection locked="0"/>
    </xf>
    <xf numFmtId="0" fontId="1" fillId="0" borderId="8" xfId="3" applyFont="1" applyBorder="1" applyAlignment="1">
      <alignment horizontal="left" vertical="center"/>
    </xf>
    <xf numFmtId="0" fontId="7" fillId="0" borderId="8" xfId="3" quotePrefix="1" applyFont="1" applyBorder="1" applyAlignment="1">
      <alignment horizontal="center" vertical="center" wrapText="1"/>
    </xf>
    <xf numFmtId="0" fontId="7" fillId="24" borderId="8" xfId="3" applyFont="1" applyFill="1" applyBorder="1" applyAlignment="1">
      <alignment horizontal="center" vertical="center"/>
    </xf>
    <xf numFmtId="0" fontId="7" fillId="0" borderId="8" xfId="3" applyFont="1" applyBorder="1" applyAlignment="1">
      <alignment horizontal="center" vertical="center" textRotation="90"/>
    </xf>
    <xf numFmtId="9" fontId="7" fillId="0" borderId="8" xfId="3" applyNumberFormat="1" applyFont="1" applyBorder="1" applyAlignment="1">
      <alignment horizontal="center" vertical="center"/>
    </xf>
    <xf numFmtId="164" fontId="7" fillId="0" borderId="8" xfId="3" applyNumberFormat="1" applyFont="1" applyBorder="1" applyAlignment="1">
      <alignment horizontal="center" vertical="center"/>
    </xf>
    <xf numFmtId="0" fontId="8" fillId="7" borderId="4" xfId="3" applyFont="1" applyFill="1" applyBorder="1" applyAlignment="1">
      <alignment horizontal="center" vertical="center" wrapText="1"/>
    </xf>
    <xf numFmtId="0" fontId="6" fillId="0" borderId="11" xfId="3" applyFont="1" applyBorder="1" applyAlignment="1" applyProtection="1">
      <alignment horizontal="left" vertical="center" wrapText="1"/>
      <protection locked="0"/>
    </xf>
    <xf numFmtId="0" fontId="6" fillId="0" borderId="4" xfId="3" quotePrefix="1" applyFont="1" applyBorder="1" applyAlignment="1">
      <alignment horizontal="left" vertical="center" wrapText="1"/>
    </xf>
    <xf numFmtId="0" fontId="6" fillId="24" borderId="4" xfId="3" applyFont="1" applyFill="1" applyBorder="1" applyAlignment="1">
      <alignment horizontal="left" vertical="center"/>
    </xf>
    <xf numFmtId="1" fontId="6" fillId="24" borderId="4" xfId="2" applyNumberFormat="1" applyFont="1" applyFill="1" applyBorder="1" applyAlignment="1">
      <alignment horizontal="left" vertical="center" wrapText="1"/>
    </xf>
    <xf numFmtId="0" fontId="4" fillId="7" borderId="4" xfId="3" applyFont="1" applyFill="1" applyBorder="1" applyAlignment="1">
      <alignment horizontal="left" vertical="center" wrapText="1"/>
    </xf>
    <xf numFmtId="14" fontId="6" fillId="0" borderId="4" xfId="3" applyNumberFormat="1" applyFont="1" applyBorder="1" applyAlignment="1" applyProtection="1">
      <alignment horizontal="left" vertical="center" wrapText="1"/>
      <protection locked="0"/>
    </xf>
    <xf numFmtId="0" fontId="7" fillId="24" borderId="4" xfId="3" applyFont="1" applyFill="1" applyBorder="1" applyAlignment="1">
      <alignment vertical="center"/>
    </xf>
    <xf numFmtId="0" fontId="6" fillId="0" borderId="4" xfId="3" applyFont="1" applyBorder="1" applyAlignment="1" applyProtection="1">
      <alignment vertical="center" wrapText="1"/>
      <protection locked="0"/>
    </xf>
    <xf numFmtId="0" fontId="6" fillId="24" borderId="4" xfId="3" applyFont="1" applyFill="1" applyBorder="1" applyAlignment="1">
      <alignment vertical="center"/>
    </xf>
    <xf numFmtId="1" fontId="6" fillId="24" borderId="8" xfId="2" applyNumberFormat="1" applyFont="1" applyFill="1" applyBorder="1" applyAlignment="1">
      <alignment horizontal="center" vertical="center" wrapText="1"/>
    </xf>
    <xf numFmtId="9" fontId="6" fillId="0" borderId="8" xfId="3" applyNumberFormat="1" applyFont="1" applyBorder="1" applyAlignment="1">
      <alignment vertical="center" wrapText="1"/>
    </xf>
    <xf numFmtId="0" fontId="7" fillId="25" borderId="4" xfId="3" applyFont="1" applyFill="1" applyBorder="1" applyAlignment="1">
      <alignment vertical="center"/>
    </xf>
    <xf numFmtId="9" fontId="7" fillId="0" borderId="4" xfId="3" applyNumberFormat="1" applyFont="1" applyBorder="1" applyAlignment="1">
      <alignment vertical="center" wrapText="1"/>
    </xf>
    <xf numFmtId="0" fontId="6" fillId="0" borderId="4" xfId="3" applyFont="1" applyBorder="1" applyAlignment="1">
      <alignment wrapText="1"/>
    </xf>
    <xf numFmtId="9" fontId="7" fillId="7" borderId="4" xfId="3" applyNumberFormat="1" applyFont="1" applyFill="1" applyBorder="1" applyAlignment="1">
      <alignment vertical="center" wrapText="1"/>
    </xf>
    <xf numFmtId="1" fontId="7" fillId="24" borderId="11" xfId="2" applyNumberFormat="1" applyFont="1" applyFill="1" applyBorder="1" applyAlignment="1">
      <alignment horizontal="center" vertical="center" wrapText="1"/>
    </xf>
    <xf numFmtId="0" fontId="8" fillId="7" borderId="13" xfId="3" applyFont="1" applyFill="1" applyBorder="1" applyAlignment="1">
      <alignment horizontal="center" vertical="center" wrapText="1"/>
    </xf>
    <xf numFmtId="9" fontId="7" fillId="7" borderId="13" xfId="3" applyNumberFormat="1" applyFont="1" applyFill="1" applyBorder="1" applyAlignment="1">
      <alignment vertical="center" wrapText="1"/>
    </xf>
    <xf numFmtId="0" fontId="8" fillId="7" borderId="13" xfId="3" applyFont="1" applyFill="1" applyBorder="1" applyAlignment="1">
      <alignment horizontal="center" vertical="center"/>
    </xf>
    <xf numFmtId="0" fontId="7" fillId="7" borderId="11" xfId="3" applyFont="1" applyFill="1" applyBorder="1" applyAlignment="1">
      <alignment horizontal="center" vertical="center"/>
    </xf>
    <xf numFmtId="164" fontId="7" fillId="7" borderId="4" xfId="3" applyNumberFormat="1" applyFont="1" applyFill="1" applyBorder="1" applyAlignment="1">
      <alignment horizontal="center" vertical="center"/>
    </xf>
    <xf numFmtId="0" fontId="7" fillId="0" borderId="11" xfId="3" applyFont="1" applyBorder="1" applyAlignment="1">
      <alignment horizontal="center" vertical="center" textRotation="90"/>
    </xf>
    <xf numFmtId="9" fontId="7" fillId="0" borderId="11" xfId="3" applyNumberFormat="1" applyFont="1" applyBorder="1" applyAlignment="1">
      <alignment horizontal="center" vertical="center"/>
    </xf>
    <xf numFmtId="0" fontId="7" fillId="24" borderId="11" xfId="3" applyFont="1" applyFill="1" applyBorder="1" applyAlignment="1">
      <alignment horizontal="center" vertical="center"/>
    </xf>
    <xf numFmtId="0" fontId="8" fillId="0" borderId="8" xfId="3" applyFont="1" applyBorder="1" applyAlignment="1">
      <alignment vertical="center" wrapText="1"/>
    </xf>
    <xf numFmtId="0" fontId="8" fillId="7" borderId="8" xfId="3" applyFont="1" applyFill="1" applyBorder="1" applyAlignment="1">
      <alignment vertical="center" wrapText="1"/>
    </xf>
    <xf numFmtId="0" fontId="7" fillId="7" borderId="8" xfId="3" applyFont="1" applyFill="1" applyBorder="1" applyAlignment="1">
      <alignment vertical="center" wrapText="1"/>
    </xf>
    <xf numFmtId="0" fontId="7" fillId="7" borderId="11" xfId="3" applyFont="1" applyFill="1" applyBorder="1" applyAlignment="1">
      <alignment vertical="center" wrapText="1"/>
    </xf>
    <xf numFmtId="0" fontId="6" fillId="0" borderId="0" xfId="3" applyFont="1" applyAlignment="1">
      <alignment horizontal="left"/>
    </xf>
    <xf numFmtId="0" fontId="4" fillId="0" borderId="8" xfId="3" applyFont="1" applyBorder="1" applyAlignment="1">
      <alignment horizontal="left" vertical="center" wrapText="1"/>
    </xf>
    <xf numFmtId="0" fontId="4" fillId="7" borderId="8" xfId="3" applyFont="1" applyFill="1" applyBorder="1" applyAlignment="1">
      <alignment horizontal="left" vertical="center" wrapText="1"/>
    </xf>
    <xf numFmtId="0" fontId="4" fillId="0" borderId="8" xfId="3" applyFont="1" applyBorder="1" applyAlignment="1">
      <alignment horizontal="left" vertical="center"/>
    </xf>
    <xf numFmtId="9" fontId="6" fillId="0" borderId="0" xfId="2" applyFont="1" applyAlignment="1">
      <alignment horizontal="left"/>
    </xf>
    <xf numFmtId="9" fontId="6" fillId="0" borderId="4" xfId="3" applyNumberFormat="1" applyFont="1" applyBorder="1" applyAlignment="1">
      <alignment vertical="center" wrapText="1"/>
    </xf>
    <xf numFmtId="14" fontId="7" fillId="0" borderId="4" xfId="3" applyNumberFormat="1" applyFont="1" applyBorder="1" applyAlignment="1" applyProtection="1">
      <alignment horizontal="center" vertical="center" wrapText="1"/>
      <protection locked="0"/>
    </xf>
    <xf numFmtId="0" fontId="6" fillId="0" borderId="4" xfId="3" quotePrefix="1" applyFont="1" applyBorder="1" applyAlignment="1">
      <alignment horizontal="center" vertical="center" wrapText="1"/>
    </xf>
    <xf numFmtId="0" fontId="4" fillId="7" borderId="4" xfId="3" applyFont="1" applyFill="1" applyBorder="1" applyAlignment="1">
      <alignment horizontal="center" vertical="center" wrapText="1"/>
    </xf>
    <xf numFmtId="9" fontId="6" fillId="0" borderId="4" xfId="2" applyFont="1" applyBorder="1" applyAlignment="1">
      <alignment horizontal="center"/>
    </xf>
    <xf numFmtId="9" fontId="7" fillId="0" borderId="13" xfId="3" applyNumberFormat="1" applyFont="1" applyBorder="1" applyAlignment="1">
      <alignment vertical="center" wrapText="1"/>
    </xf>
    <xf numFmtId="0" fontId="12" fillId="0" borderId="11" xfId="3" applyFont="1" applyBorder="1" applyAlignment="1">
      <alignment horizontal="left" vertical="center" wrapText="1"/>
    </xf>
    <xf numFmtId="9" fontId="7" fillId="0" borderId="4" xfId="2" applyFont="1" applyBorder="1" applyAlignment="1">
      <alignment horizontal="center"/>
    </xf>
    <xf numFmtId="0" fontId="8" fillId="0" borderId="11" xfId="3" applyFont="1" applyBorder="1" applyAlignment="1">
      <alignment horizontal="center" vertical="center" wrapText="1"/>
    </xf>
    <xf numFmtId="0" fontId="8" fillId="0" borderId="13" xfId="3" applyFont="1" applyBorder="1" applyAlignment="1">
      <alignment horizontal="center" vertical="center" wrapText="1"/>
    </xf>
    <xf numFmtId="0" fontId="12" fillId="0" borderId="8" xfId="3" applyFont="1" applyBorder="1" applyAlignment="1" applyProtection="1">
      <alignment vertical="center" wrapText="1"/>
      <protection locked="0"/>
    </xf>
    <xf numFmtId="1" fontId="7" fillId="24" borderId="13" xfId="2" applyNumberFormat="1" applyFont="1" applyFill="1" applyBorder="1" applyAlignment="1">
      <alignment horizontal="center" vertical="center" wrapText="1"/>
    </xf>
    <xf numFmtId="0" fontId="8" fillId="0" borderId="13" xfId="3" applyFont="1" applyBorder="1" applyAlignment="1">
      <alignment horizontal="center" vertical="center"/>
    </xf>
    <xf numFmtId="0" fontId="12" fillId="7" borderId="4" xfId="3" applyFont="1" applyFill="1" applyBorder="1" applyAlignment="1">
      <alignment horizontal="left" vertical="center" wrapText="1"/>
    </xf>
    <xf numFmtId="0" fontId="12" fillId="0" borderId="13" xfId="3" applyFont="1" applyBorder="1" applyAlignment="1" applyProtection="1">
      <alignment vertical="center" wrapText="1"/>
      <protection locked="0"/>
    </xf>
    <xf numFmtId="0" fontId="7" fillId="24" borderId="11" xfId="3" applyFont="1" applyFill="1" applyBorder="1" applyAlignment="1">
      <alignment vertical="center"/>
    </xf>
    <xf numFmtId="0" fontId="12" fillId="0" borderId="11" xfId="3" applyFont="1" applyBorder="1" applyAlignment="1" applyProtection="1">
      <alignment vertical="center" wrapText="1"/>
      <protection locked="0"/>
    </xf>
    <xf numFmtId="0" fontId="6" fillId="0" borderId="8" xfId="3" applyFont="1" applyBorder="1" applyAlignment="1" applyProtection="1">
      <alignment horizontal="center" vertical="center" wrapText="1"/>
      <protection locked="0"/>
    </xf>
    <xf numFmtId="0" fontId="7" fillId="0" borderId="0" xfId="3" applyFont="1" applyAlignment="1">
      <alignment horizontal="center"/>
    </xf>
    <xf numFmtId="0" fontId="12" fillId="0" borderId="4" xfId="3" applyFont="1" applyBorder="1" applyAlignment="1">
      <alignment horizontal="left" vertical="center" wrapText="1"/>
    </xf>
    <xf numFmtId="0" fontId="7" fillId="0" borderId="4" xfId="3" applyFont="1" applyBorder="1" applyAlignment="1" applyProtection="1">
      <alignment vertical="center" wrapText="1"/>
      <protection locked="0"/>
    </xf>
    <xf numFmtId="9" fontId="6" fillId="0" borderId="4" xfId="2" applyFont="1" applyBorder="1" applyAlignment="1">
      <alignment horizontal="left"/>
    </xf>
    <xf numFmtId="0" fontId="7" fillId="0" borderId="8" xfId="1" applyFont="1" applyBorder="1" applyAlignment="1">
      <alignment horizontal="center" vertical="center"/>
    </xf>
    <xf numFmtId="0" fontId="6" fillId="0" borderId="8" xfId="1" quotePrefix="1" applyFont="1" applyBorder="1" applyAlignment="1">
      <alignment horizontal="center" vertical="center" wrapText="1"/>
    </xf>
    <xf numFmtId="0" fontId="6" fillId="7" borderId="8" xfId="1" applyFont="1" applyFill="1" applyBorder="1" applyAlignment="1">
      <alignment horizontal="center" vertical="center" wrapText="1"/>
    </xf>
    <xf numFmtId="0" fontId="6" fillId="24" borderId="4" xfId="1" applyFont="1" applyFill="1" applyBorder="1" applyAlignment="1">
      <alignment horizontal="center" vertical="center"/>
    </xf>
    <xf numFmtId="0" fontId="4" fillId="0" borderId="8" xfId="1" applyFont="1" applyBorder="1" applyAlignment="1">
      <alignment horizontal="center" vertical="center" wrapText="1"/>
    </xf>
    <xf numFmtId="9" fontId="7" fillId="0" borderId="8" xfId="1" applyNumberFormat="1" applyFont="1" applyBorder="1" applyAlignment="1">
      <alignment horizontal="center" vertical="center" wrapText="1"/>
    </xf>
    <xf numFmtId="1" fontId="7" fillId="24" borderId="8" xfId="2" applyNumberFormat="1" applyFont="1" applyFill="1" applyBorder="1" applyAlignment="1">
      <alignment vertical="center" wrapText="1"/>
    </xf>
    <xf numFmtId="0" fontId="8" fillId="7" borderId="8" xfId="1" applyFont="1" applyFill="1" applyBorder="1" applyAlignment="1">
      <alignment horizontal="center" vertical="center" wrapText="1"/>
    </xf>
    <xf numFmtId="9" fontId="7" fillId="0" borderId="8" xfId="1" applyNumberFormat="1" applyFont="1" applyBorder="1" applyAlignment="1">
      <alignment vertical="center" wrapText="1"/>
    </xf>
    <xf numFmtId="0" fontId="8" fillId="0" borderId="8" xfId="1" applyFont="1" applyBorder="1" applyAlignment="1">
      <alignment horizontal="center" vertical="center"/>
    </xf>
    <xf numFmtId="0" fontId="7" fillId="0" borderId="4" xfId="1" applyFont="1" applyBorder="1" applyAlignment="1">
      <alignment horizontal="center" vertical="center"/>
    </xf>
    <xf numFmtId="0" fontId="7" fillId="0" borderId="4" xfId="1" applyFont="1" applyBorder="1" applyAlignment="1">
      <alignment horizontal="center" vertical="center" textRotation="90"/>
    </xf>
    <xf numFmtId="9" fontId="7" fillId="0" borderId="4" xfId="1" applyNumberFormat="1" applyFont="1" applyBorder="1" applyAlignment="1">
      <alignment horizontal="center" vertical="center"/>
    </xf>
    <xf numFmtId="164" fontId="7" fillId="0" borderId="4" xfId="1" applyNumberFormat="1" applyFont="1" applyBorder="1" applyAlignment="1">
      <alignment horizontal="center" vertical="center"/>
    </xf>
    <xf numFmtId="0" fontId="8" fillId="0" borderId="4" xfId="1" applyFont="1" applyBorder="1" applyAlignment="1">
      <alignment horizontal="center" vertical="center" wrapText="1"/>
    </xf>
    <xf numFmtId="0" fontId="8" fillId="0" borderId="8" xfId="1" applyFont="1" applyBorder="1" applyAlignment="1">
      <alignment horizontal="center" vertical="center" wrapText="1"/>
    </xf>
    <xf numFmtId="0" fontId="12" fillId="0" borderId="4" xfId="1" applyFont="1" applyBorder="1" applyAlignment="1" applyProtection="1">
      <alignment horizontal="center" vertical="center" wrapText="1"/>
      <protection locked="0"/>
    </xf>
    <xf numFmtId="0" fontId="6" fillId="0" borderId="4" xfId="1" applyFont="1" applyBorder="1" applyAlignment="1" applyProtection="1">
      <alignment horizontal="left" vertical="center" wrapText="1"/>
      <protection locked="0"/>
    </xf>
    <xf numFmtId="0" fontId="12" fillId="0" borderId="8" xfId="1" applyFont="1" applyBorder="1" applyAlignment="1">
      <alignment horizontal="center" vertical="center"/>
    </xf>
    <xf numFmtId="0" fontId="1" fillId="0" borderId="8" xfId="1" applyFont="1" applyBorder="1" applyAlignment="1">
      <alignment horizontal="left" vertical="center" wrapText="1"/>
    </xf>
    <xf numFmtId="0" fontId="6" fillId="7" borderId="8" xfId="1" applyFont="1" applyFill="1" applyBorder="1" applyAlignment="1">
      <alignment horizontal="left" vertical="center" wrapText="1"/>
    </xf>
    <xf numFmtId="0" fontId="6" fillId="24" borderId="8" xfId="1" applyFont="1" applyFill="1" applyBorder="1" applyAlignment="1">
      <alignment horizontal="center" vertical="center"/>
    </xf>
    <xf numFmtId="0" fontId="7" fillId="0" borderId="8" xfId="1" applyFont="1" applyBorder="1" applyAlignment="1">
      <alignment horizontal="center" vertical="center" textRotation="90"/>
    </xf>
    <xf numFmtId="9" fontId="7" fillId="0" borderId="8" xfId="1" applyNumberFormat="1" applyFont="1" applyBorder="1" applyAlignment="1">
      <alignment horizontal="center" vertical="center"/>
    </xf>
    <xf numFmtId="9" fontId="0" fillId="0" borderId="0" xfId="2" applyFont="1" applyBorder="1"/>
    <xf numFmtId="164" fontId="7" fillId="0" borderId="8" xfId="1" applyNumberFormat="1" applyFont="1" applyBorder="1" applyAlignment="1">
      <alignment horizontal="center" vertical="center"/>
    </xf>
    <xf numFmtId="0" fontId="7" fillId="0" borderId="8" xfId="1" applyFont="1" applyBorder="1" applyAlignment="1">
      <alignment horizontal="center" vertical="center" wrapText="1"/>
    </xf>
    <xf numFmtId="0" fontId="12" fillId="0" borderId="8" xfId="1" applyFont="1" applyBorder="1" applyAlignment="1" applyProtection="1">
      <alignment horizontal="center" vertical="center" wrapText="1"/>
      <protection locked="0"/>
    </xf>
    <xf numFmtId="0" fontId="6" fillId="0" borderId="8" xfId="1" applyFont="1" applyBorder="1" applyAlignment="1" applyProtection="1">
      <alignment horizontal="left" vertical="center" wrapText="1"/>
      <protection locked="0"/>
    </xf>
    <xf numFmtId="0" fontId="1" fillId="0" borderId="4" xfId="1" applyFont="1" applyBorder="1" applyAlignment="1">
      <alignment horizontal="center" vertical="center" wrapText="1"/>
    </xf>
    <xf numFmtId="0" fontId="6" fillId="7" borderId="4" xfId="1" applyFont="1" applyFill="1" applyBorder="1" applyAlignment="1">
      <alignment horizontal="center" vertical="center" wrapText="1"/>
    </xf>
    <xf numFmtId="0" fontId="1" fillId="0" borderId="4" xfId="1" applyFont="1" applyBorder="1" applyAlignment="1">
      <alignment horizontal="left" vertical="center" wrapText="1"/>
    </xf>
    <xf numFmtId="9" fontId="7" fillId="0" borderId="4" xfId="1" applyNumberFormat="1" applyFont="1" applyBorder="1" applyAlignment="1">
      <alignment vertical="center" wrapText="1"/>
    </xf>
    <xf numFmtId="0" fontId="8" fillId="7" borderId="4" xfId="1" applyFont="1" applyFill="1" applyBorder="1" applyAlignment="1">
      <alignment horizontal="center" vertical="center" wrapText="1"/>
    </xf>
    <xf numFmtId="0" fontId="8" fillId="0" borderId="4" xfId="1" applyFont="1" applyBorder="1" applyAlignment="1">
      <alignment horizontal="center" vertical="center"/>
    </xf>
    <xf numFmtId="9" fontId="0" fillId="0" borderId="4" xfId="2" applyFont="1" applyBorder="1"/>
    <xf numFmtId="0" fontId="7" fillId="0" borderId="4" xfId="1" applyFont="1" applyBorder="1" applyAlignment="1">
      <alignment horizontal="center" vertical="center" wrapText="1"/>
    </xf>
    <xf numFmtId="0" fontId="12" fillId="0" borderId="4" xfId="1" applyFont="1" applyBorder="1" applyAlignment="1">
      <alignment horizontal="center" vertical="center"/>
    </xf>
    <xf numFmtId="0" fontId="6" fillId="24" borderId="11" xfId="3" applyFont="1" applyFill="1" applyBorder="1" applyAlignment="1">
      <alignment horizontal="center" vertical="center"/>
    </xf>
    <xf numFmtId="9" fontId="7" fillId="0" borderId="13" xfId="3" applyNumberFormat="1" applyFont="1" applyBorder="1" applyAlignment="1">
      <alignment horizontal="center" vertical="center" wrapText="1"/>
    </xf>
    <xf numFmtId="0" fontId="4" fillId="7" borderId="8" xfId="3" applyFont="1" applyFill="1" applyBorder="1" applyAlignment="1">
      <alignment vertical="center" wrapText="1"/>
    </xf>
    <xf numFmtId="0" fontId="4" fillId="0" borderId="8" xfId="3" applyFont="1" applyBorder="1" applyAlignment="1">
      <alignment vertical="center"/>
    </xf>
    <xf numFmtId="0" fontId="7" fillId="0" borderId="11" xfId="3" applyFont="1" applyBorder="1" applyAlignment="1" applyProtection="1">
      <alignment horizontal="center" vertical="center" wrapText="1"/>
      <protection locked="0"/>
    </xf>
    <xf numFmtId="0" fontId="7" fillId="0" borderId="13" xfId="3" applyFont="1" applyBorder="1" applyAlignment="1" applyProtection="1">
      <alignment vertical="center" wrapText="1"/>
      <protection locked="0"/>
    </xf>
    <xf numFmtId="0" fontId="7" fillId="0" borderId="13" xfId="3" quotePrefix="1" applyFont="1" applyBorder="1" applyAlignment="1">
      <alignment horizontal="center" vertical="center" wrapText="1"/>
    </xf>
    <xf numFmtId="0" fontId="7" fillId="0" borderId="4" xfId="3" applyFont="1" applyBorder="1" applyAlignment="1" applyProtection="1">
      <alignment horizontal="justify" vertical="center" wrapText="1"/>
      <protection locked="0"/>
    </xf>
    <xf numFmtId="0" fontId="7" fillId="0" borderId="13" xfId="3" applyFont="1" applyBorder="1" applyAlignment="1" applyProtection="1">
      <alignment horizontal="center" vertical="center" wrapText="1"/>
      <protection locked="0"/>
    </xf>
    <xf numFmtId="0" fontId="6" fillId="0" borderId="13" xfId="3" applyFont="1" applyBorder="1" applyAlignment="1" applyProtection="1">
      <alignment horizontal="left" vertical="center" wrapText="1"/>
      <protection locked="0"/>
    </xf>
    <xf numFmtId="0" fontId="7" fillId="0" borderId="11" xfId="3" applyFont="1" applyBorder="1" applyAlignment="1" applyProtection="1">
      <alignment vertical="center" wrapText="1"/>
      <protection locked="0"/>
    </xf>
    <xf numFmtId="9" fontId="7" fillId="0" borderId="11" xfId="3" applyNumberFormat="1" applyFont="1" applyBorder="1" applyAlignment="1">
      <alignment horizontal="center" vertical="center" wrapText="1"/>
    </xf>
    <xf numFmtId="9" fontId="6" fillId="0" borderId="13" xfId="3" applyNumberFormat="1" applyFont="1" applyBorder="1" applyAlignment="1">
      <alignment horizontal="left" vertical="center" wrapText="1"/>
    </xf>
    <xf numFmtId="0" fontId="8" fillId="0" borderId="4" xfId="3" applyFont="1" applyBorder="1" applyAlignment="1">
      <alignment vertical="center" wrapText="1"/>
    </xf>
    <xf numFmtId="9" fontId="6" fillId="0" borderId="11" xfId="3" applyNumberFormat="1" applyFont="1" applyBorder="1" applyAlignment="1">
      <alignment horizontal="left" vertical="center" wrapText="1"/>
    </xf>
    <xf numFmtId="1" fontId="7" fillId="24" borderId="4" xfId="2" applyNumberFormat="1" applyFont="1" applyFill="1" applyBorder="1" applyAlignment="1">
      <alignment vertical="center" wrapText="1"/>
    </xf>
    <xf numFmtId="0" fontId="8" fillId="7" borderId="4" xfId="3" applyFont="1" applyFill="1" applyBorder="1" applyAlignment="1">
      <alignment vertical="center" wrapText="1"/>
    </xf>
    <xf numFmtId="0" fontId="8" fillId="0" borderId="4" xfId="3" applyFont="1" applyBorder="1" applyAlignment="1">
      <alignment vertical="center"/>
    </xf>
    <xf numFmtId="0" fontId="8" fillId="23" borderId="8" xfId="3" applyFont="1" applyFill="1" applyBorder="1" applyAlignment="1">
      <alignment horizontal="left" vertical="top" wrapText="1"/>
    </xf>
    <xf numFmtId="0" fontId="7" fillId="0" borderId="4" xfId="0" pivotButton="1" applyFont="1" applyBorder="1" applyAlignment="1">
      <alignment horizontal="center" vertical="center" wrapText="1"/>
    </xf>
    <xf numFmtId="0" fontId="7" fillId="0" borderId="4" xfId="0" applyFont="1" applyBorder="1" applyAlignment="1">
      <alignment horizontal="left"/>
    </xf>
    <xf numFmtId="0" fontId="7" fillId="0" borderId="4" xfId="0" applyFont="1" applyBorder="1"/>
    <xf numFmtId="0" fontId="8" fillId="28" borderId="4" xfId="0" applyFont="1" applyFill="1" applyBorder="1" applyAlignment="1">
      <alignment horizontal="center" vertical="center" wrapText="1"/>
    </xf>
    <xf numFmtId="0" fontId="7" fillId="0" borderId="4" xfId="0" applyFont="1" applyBorder="1" applyAlignment="1">
      <alignment horizontal="center" vertical="center"/>
    </xf>
    <xf numFmtId="0" fontId="8" fillId="28" borderId="4" xfId="0" applyFont="1" applyFill="1" applyBorder="1" applyAlignment="1">
      <alignment horizontal="center" vertical="center"/>
    </xf>
    <xf numFmtId="0" fontId="27" fillId="0" borderId="4" xfId="0" pivotButton="1" applyFont="1" applyBorder="1"/>
    <xf numFmtId="9" fontId="7" fillId="0" borderId="4" xfId="6" applyFont="1" applyBorder="1" applyAlignment="1">
      <alignment horizontal="center"/>
    </xf>
    <xf numFmtId="9" fontId="0" fillId="0" borderId="0" xfId="6" applyFont="1" applyAlignment="1">
      <alignment horizontal="center" vertical="center"/>
    </xf>
    <xf numFmtId="0" fontId="24" fillId="0" borderId="0" xfId="0" applyFont="1"/>
    <xf numFmtId="9" fontId="24" fillId="0" borderId="0" xfId="6" applyFont="1" applyAlignment="1">
      <alignment horizontal="center" vertical="center"/>
    </xf>
    <xf numFmtId="0" fontId="8" fillId="28" borderId="4" xfId="0" applyFont="1" applyFill="1" applyBorder="1" applyAlignment="1">
      <alignment horizontal="center"/>
    </xf>
    <xf numFmtId="0" fontId="28" fillId="0" borderId="0" xfId="0" pivotButton="1" applyFont="1"/>
    <xf numFmtId="0" fontId="7" fillId="0" borderId="4" xfId="0" pivotButton="1" applyFont="1" applyBorder="1" applyAlignment="1">
      <alignment horizontal="center" vertical="center"/>
    </xf>
    <xf numFmtId="0" fontId="7" fillId="0" borderId="4" xfId="0" applyFont="1" applyBorder="1" applyAlignment="1">
      <alignment horizontal="left" vertical="center"/>
    </xf>
    <xf numFmtId="0" fontId="8" fillId="29" borderId="4" xfId="0" applyFont="1" applyFill="1" applyBorder="1" applyAlignment="1">
      <alignment horizontal="center" vertical="center" wrapText="1"/>
    </xf>
    <xf numFmtId="0" fontId="8" fillId="13" borderId="4" xfId="3" applyFont="1" applyFill="1" applyBorder="1" applyAlignment="1">
      <alignment vertical="top" textRotation="90"/>
    </xf>
    <xf numFmtId="0" fontId="25" fillId="14" borderId="8" xfId="3" applyFont="1" applyFill="1" applyBorder="1" applyAlignment="1">
      <alignment vertical="top"/>
    </xf>
    <xf numFmtId="0" fontId="8" fillId="13" borderId="4" xfId="3" applyFont="1" applyFill="1" applyBorder="1" applyAlignment="1">
      <alignment vertical="top" wrapText="1"/>
    </xf>
    <xf numFmtId="0" fontId="8" fillId="13" borderId="8" xfId="3" applyFont="1" applyFill="1" applyBorder="1" applyAlignment="1">
      <alignment vertical="top" wrapText="1"/>
    </xf>
    <xf numFmtId="0" fontId="8" fillId="15" borderId="9" xfId="3" applyFont="1" applyFill="1" applyBorder="1" applyAlignment="1">
      <alignment vertical="top" wrapText="1"/>
    </xf>
    <xf numFmtId="0" fontId="8" fillId="15" borderId="16" xfId="3" applyFont="1" applyFill="1" applyBorder="1" applyAlignment="1">
      <alignment vertical="top" wrapText="1"/>
    </xf>
    <xf numFmtId="0" fontId="8" fillId="18" borderId="4" xfId="3" applyFont="1" applyFill="1" applyBorder="1" applyAlignment="1">
      <alignment vertical="top"/>
    </xf>
    <xf numFmtId="0" fontId="8" fillId="18" borderId="4" xfId="3" applyFont="1" applyFill="1" applyBorder="1" applyAlignment="1">
      <alignment vertical="top" wrapText="1"/>
    </xf>
    <xf numFmtId="0" fontId="8" fillId="18" borderId="9" xfId="3" applyFont="1" applyFill="1" applyBorder="1" applyAlignment="1">
      <alignment vertical="top" wrapText="1"/>
    </xf>
    <xf numFmtId="0" fontId="8" fillId="18" borderId="16" xfId="3" applyFont="1" applyFill="1" applyBorder="1" applyAlignment="1">
      <alignment vertical="top" wrapText="1"/>
    </xf>
    <xf numFmtId="0" fontId="8" fillId="19" borderId="8" xfId="3" applyFont="1" applyFill="1" applyBorder="1" applyAlignment="1">
      <alignment vertical="top" textRotation="90" wrapText="1"/>
    </xf>
    <xf numFmtId="0" fontId="8" fillId="19" borderId="8" xfId="3" applyFont="1" applyFill="1" applyBorder="1" applyAlignment="1">
      <alignment vertical="top" wrapText="1"/>
    </xf>
    <xf numFmtId="0" fontId="8" fillId="17" borderId="8" xfId="3" applyFont="1" applyFill="1" applyBorder="1" applyAlignment="1">
      <alignment vertical="top" wrapText="1"/>
    </xf>
    <xf numFmtId="0" fontId="8" fillId="8" borderId="4" xfId="3" applyFont="1" applyFill="1" applyBorder="1" applyAlignment="1">
      <alignment vertical="top" wrapText="1"/>
    </xf>
    <xf numFmtId="0" fontId="25" fillId="20" borderId="8" xfId="3" applyFont="1" applyFill="1" applyBorder="1" applyAlignment="1">
      <alignment vertical="top" wrapText="1"/>
    </xf>
    <xf numFmtId="0" fontId="26" fillId="21" borderId="8" xfId="3" applyFont="1" applyFill="1" applyBorder="1" applyAlignment="1">
      <alignment vertical="top" wrapText="1"/>
    </xf>
    <xf numFmtId="0" fontId="26" fillId="21" borderId="8" xfId="3" applyFont="1" applyFill="1" applyBorder="1" applyAlignment="1" applyProtection="1">
      <alignment vertical="top" wrapText="1"/>
      <protection locked="0"/>
    </xf>
    <xf numFmtId="0" fontId="26" fillId="17" borderId="4" xfId="3" applyFont="1" applyFill="1" applyBorder="1" applyAlignment="1">
      <alignment vertical="top" wrapText="1"/>
    </xf>
    <xf numFmtId="0" fontId="26" fillId="17" borderId="9" xfId="3" applyFont="1" applyFill="1" applyBorder="1" applyAlignment="1">
      <alignment vertical="top" wrapText="1"/>
    </xf>
    <xf numFmtId="0" fontId="13" fillId="14" borderId="4" xfId="3" applyFont="1" applyFill="1" applyBorder="1" applyAlignment="1">
      <alignment vertical="top"/>
    </xf>
    <xf numFmtId="0" fontId="25" fillId="14" borderId="11" xfId="3" applyFont="1" applyFill="1" applyBorder="1" applyAlignment="1">
      <alignment vertical="top"/>
    </xf>
    <xf numFmtId="0" fontId="13" fillId="14" borderId="4" xfId="3" applyFont="1" applyFill="1" applyBorder="1" applyAlignment="1">
      <alignment vertical="top" wrapText="1"/>
    </xf>
    <xf numFmtId="0" fontId="8" fillId="13" borderId="11" xfId="3" applyFont="1" applyFill="1" applyBorder="1" applyAlignment="1">
      <alignment vertical="top" wrapText="1"/>
    </xf>
    <xf numFmtId="0" fontId="8" fillId="15" borderId="14" xfId="3" applyFont="1" applyFill="1" applyBorder="1" applyAlignment="1">
      <alignment vertical="top" wrapText="1"/>
    </xf>
    <xf numFmtId="0" fontId="8" fillId="15" borderId="18" xfId="3" applyFont="1" applyFill="1" applyBorder="1" applyAlignment="1">
      <alignment vertical="top" wrapText="1"/>
    </xf>
    <xf numFmtId="0" fontId="7" fillId="17" borderId="4" xfId="3" applyFont="1" applyFill="1" applyBorder="1" applyAlignment="1">
      <alignment vertical="top"/>
    </xf>
    <xf numFmtId="0" fontId="8" fillId="18" borderId="14" xfId="3" applyFont="1" applyFill="1" applyBorder="1" applyAlignment="1">
      <alignment vertical="top" wrapText="1"/>
    </xf>
    <xf numFmtId="0" fontId="8" fillId="18" borderId="18" xfId="3" applyFont="1" applyFill="1" applyBorder="1" applyAlignment="1">
      <alignment vertical="top" wrapText="1"/>
    </xf>
    <xf numFmtId="0" fontId="8" fillId="19" borderId="11" xfId="3" applyFont="1" applyFill="1" applyBorder="1" applyAlignment="1">
      <alignment vertical="top" textRotation="90" wrapText="1"/>
    </xf>
    <xf numFmtId="0" fontId="8" fillId="19" borderId="11" xfId="3" applyFont="1" applyFill="1" applyBorder="1" applyAlignment="1">
      <alignment vertical="top" wrapText="1"/>
    </xf>
    <xf numFmtId="0" fontId="8" fillId="17" borderId="11" xfId="3" applyFont="1" applyFill="1" applyBorder="1" applyAlignment="1">
      <alignment vertical="top" wrapText="1"/>
    </xf>
    <xf numFmtId="0" fontId="25" fillId="20" borderId="11" xfId="3" applyFont="1" applyFill="1" applyBorder="1" applyAlignment="1">
      <alignment vertical="top" wrapText="1"/>
    </xf>
    <xf numFmtId="0" fontId="26" fillId="21" borderId="11" xfId="3" applyFont="1" applyFill="1" applyBorder="1" applyAlignment="1">
      <alignment vertical="top" wrapText="1"/>
    </xf>
    <xf numFmtId="0" fontId="26" fillId="21" borderId="11" xfId="3" applyFont="1" applyFill="1" applyBorder="1" applyAlignment="1" applyProtection="1">
      <alignment vertical="top" wrapText="1"/>
      <protection locked="0"/>
    </xf>
    <xf numFmtId="0" fontId="26" fillId="17" borderId="14" xfId="3" applyFont="1" applyFill="1" applyBorder="1" applyAlignment="1">
      <alignment vertical="top" wrapText="1"/>
    </xf>
    <xf numFmtId="0" fontId="7" fillId="0" borderId="0" xfId="0" applyFont="1" applyAlignment="1">
      <alignment horizontal="center"/>
    </xf>
    <xf numFmtId="0" fontId="7" fillId="0" borderId="4" xfId="0" applyFont="1" applyBorder="1" applyAlignment="1">
      <alignment horizontal="center" wrapText="1"/>
    </xf>
    <xf numFmtId="0" fontId="29" fillId="30" borderId="0" xfId="1" applyFont="1" applyFill="1"/>
    <xf numFmtId="0" fontId="32" fillId="31" borderId="4" xfId="1" applyFont="1" applyFill="1" applyBorder="1" applyAlignment="1">
      <alignment horizontal="center" vertical="center" wrapText="1" readingOrder="1"/>
    </xf>
    <xf numFmtId="0" fontId="10" fillId="7" borderId="0" xfId="1" applyFill="1"/>
    <xf numFmtId="0" fontId="33" fillId="27" borderId="4" xfId="1" applyFont="1" applyFill="1" applyBorder="1" applyAlignment="1">
      <alignment horizontal="center" vertical="center" wrapText="1" readingOrder="1"/>
    </xf>
    <xf numFmtId="0" fontId="34" fillId="27" borderId="4" xfId="1" applyFont="1" applyFill="1" applyBorder="1" applyAlignment="1">
      <alignment horizontal="center" vertical="center" wrapText="1" readingOrder="1"/>
    </xf>
    <xf numFmtId="9" fontId="34" fillId="0" borderId="4" xfId="1" applyNumberFormat="1" applyFont="1" applyBorder="1" applyAlignment="1">
      <alignment horizontal="center" vertical="center" wrapText="1" readingOrder="1"/>
    </xf>
    <xf numFmtId="0" fontId="33" fillId="26" borderId="4" xfId="1" applyFont="1" applyFill="1" applyBorder="1" applyAlignment="1">
      <alignment horizontal="center" vertical="center" wrapText="1" readingOrder="1"/>
    </xf>
    <xf numFmtId="0" fontId="34" fillId="26" borderId="4" xfId="1" applyFont="1" applyFill="1" applyBorder="1" applyAlignment="1">
      <alignment horizontal="center" vertical="center" wrapText="1" readingOrder="1"/>
    </xf>
    <xf numFmtId="0" fontId="33" fillId="32" borderId="4" xfId="1" applyFont="1" applyFill="1" applyBorder="1" applyAlignment="1">
      <alignment horizontal="center" vertical="center" wrapText="1" readingOrder="1"/>
    </xf>
    <xf numFmtId="0" fontId="34" fillId="32" borderId="4" xfId="1" applyFont="1" applyFill="1" applyBorder="1" applyAlignment="1">
      <alignment horizontal="center" vertical="center" wrapText="1" readingOrder="1"/>
    </xf>
    <xf numFmtId="0" fontId="33" fillId="33" borderId="4" xfId="1" applyFont="1" applyFill="1" applyBorder="1" applyAlignment="1">
      <alignment horizontal="center" vertical="center" wrapText="1" readingOrder="1"/>
    </xf>
    <xf numFmtId="0" fontId="34" fillId="33" borderId="4" xfId="1" applyFont="1" applyFill="1" applyBorder="1" applyAlignment="1">
      <alignment horizontal="center" vertical="center" wrapText="1" readingOrder="1"/>
    </xf>
    <xf numFmtId="0" fontId="35" fillId="34" borderId="4" xfId="1" applyFont="1" applyFill="1" applyBorder="1" applyAlignment="1">
      <alignment horizontal="center" vertical="center" wrapText="1" readingOrder="1"/>
    </xf>
    <xf numFmtId="0" fontId="36" fillId="34" borderId="4" xfId="1" applyFont="1" applyFill="1" applyBorder="1" applyAlignment="1">
      <alignment horizontal="center" vertical="center" wrapText="1" readingOrder="1"/>
    </xf>
    <xf numFmtId="0" fontId="8" fillId="30" borderId="0" xfId="1" applyFont="1" applyFill="1" applyAlignment="1">
      <alignment horizontal="left" vertical="center"/>
    </xf>
    <xf numFmtId="0" fontId="4" fillId="0" borderId="0" xfId="1" applyFont="1" applyAlignment="1">
      <alignment horizontal="center"/>
    </xf>
    <xf numFmtId="0" fontId="37" fillId="7" borderId="21" xfId="1" applyFont="1" applyFill="1" applyBorder="1" applyAlignment="1">
      <alignment horizontal="center" vertical="center" wrapText="1"/>
    </xf>
    <xf numFmtId="0" fontId="37" fillId="8" borderId="21" xfId="1" applyFont="1" applyFill="1" applyBorder="1" applyAlignment="1">
      <alignment horizontal="center" vertical="center" wrapText="1"/>
    </xf>
    <xf numFmtId="0" fontId="38" fillId="0" borderId="0" xfId="1" applyFont="1" applyAlignment="1">
      <alignment horizontal="left" vertical="center" indent="4" readingOrder="1"/>
    </xf>
    <xf numFmtId="0" fontId="6" fillId="0" borderId="0" xfId="1" applyFont="1"/>
    <xf numFmtId="0" fontId="39" fillId="0" borderId="21" xfId="1" applyFont="1" applyBorder="1" applyAlignment="1">
      <alignment horizontal="left" vertical="top" wrapText="1"/>
    </xf>
    <xf numFmtId="0" fontId="40" fillId="8" borderId="4" xfId="1" applyFont="1" applyFill="1" applyBorder="1" applyAlignment="1">
      <alignment horizontal="center" vertical="center"/>
    </xf>
    <xf numFmtId="0" fontId="12" fillId="0" borderId="4" xfId="1" applyFont="1" applyBorder="1" applyAlignment="1">
      <alignment vertical="center"/>
    </xf>
    <xf numFmtId="0" fontId="12" fillId="0" borderId="4" xfId="1" applyFont="1" applyBorder="1" applyAlignment="1">
      <alignment vertical="center" wrapText="1"/>
    </xf>
    <xf numFmtId="0" fontId="39" fillId="0" borderId="21" xfId="1" applyFont="1" applyBorder="1" applyAlignment="1">
      <alignment horizontal="left" vertical="center" wrapText="1"/>
    </xf>
    <xf numFmtId="0" fontId="39" fillId="0" borderId="24" xfId="1" applyFont="1" applyBorder="1" applyAlignment="1">
      <alignment horizontal="left" vertical="top" wrapText="1"/>
    </xf>
    <xf numFmtId="0" fontId="39" fillId="0" borderId="23" xfId="1" applyFont="1" applyBorder="1" applyAlignment="1">
      <alignment horizontal="left" vertical="top" wrapText="1"/>
    </xf>
    <xf numFmtId="0" fontId="39" fillId="0" borderId="22" xfId="1" applyFont="1" applyBorder="1" applyAlignment="1">
      <alignment horizontal="left" vertical="top" wrapText="1"/>
    </xf>
    <xf numFmtId="0" fontId="39" fillId="0" borderId="4" xfId="1" applyFont="1" applyBorder="1" applyAlignment="1">
      <alignment horizontal="left" vertical="top" wrapText="1"/>
    </xf>
    <xf numFmtId="0" fontId="40" fillId="8" borderId="4" xfId="1" applyFont="1" applyFill="1" applyBorder="1" applyAlignment="1">
      <alignment horizontal="center" vertical="center" wrapText="1"/>
    </xf>
    <xf numFmtId="0" fontId="42" fillId="30" borderId="0" xfId="1" applyFont="1" applyFill="1"/>
    <xf numFmtId="0" fontId="43" fillId="31" borderId="4" xfId="1" applyFont="1" applyFill="1" applyBorder="1" applyAlignment="1">
      <alignment horizontal="center" vertical="center" wrapText="1" readingOrder="1"/>
    </xf>
    <xf numFmtId="0" fontId="44" fillId="30" borderId="0" xfId="1" applyFont="1" applyFill="1"/>
    <xf numFmtId="0" fontId="45" fillId="7" borderId="4" xfId="1" applyFont="1" applyFill="1" applyBorder="1" applyAlignment="1">
      <alignment horizontal="left" vertical="center" wrapText="1" readingOrder="1"/>
    </xf>
    <xf numFmtId="0" fontId="33" fillId="30" borderId="0" xfId="1" applyFont="1" applyFill="1" applyAlignment="1">
      <alignment horizontal="left" vertical="center" wrapText="1" readingOrder="1"/>
    </xf>
    <xf numFmtId="0" fontId="8" fillId="30" borderId="0" xfId="1" applyFont="1" applyFill="1" applyAlignment="1">
      <alignment vertical="center"/>
    </xf>
    <xf numFmtId="0" fontId="44" fillId="0" borderId="0" xfId="1" applyFont="1"/>
    <xf numFmtId="0" fontId="33" fillId="0" borderId="0" xfId="1" applyFont="1" applyAlignment="1">
      <alignment horizontal="left" vertical="center" wrapText="1" readingOrder="1"/>
    </xf>
    <xf numFmtId="0" fontId="47" fillId="0" borderId="0" xfId="1" applyFont="1" applyAlignment="1">
      <alignment vertical="center"/>
    </xf>
    <xf numFmtId="0" fontId="29" fillId="0" borderId="0" xfId="1" applyFont="1"/>
    <xf numFmtId="0" fontId="48" fillId="0" borderId="0" xfId="1" applyFont="1"/>
    <xf numFmtId="0" fontId="49" fillId="0" borderId="0" xfId="1" applyFont="1"/>
    <xf numFmtId="0" fontId="50" fillId="0" borderId="0" xfId="1" applyFont="1"/>
    <xf numFmtId="0" fontId="51" fillId="30" borderId="0" xfId="1" applyFont="1" applyFill="1"/>
    <xf numFmtId="0" fontId="54" fillId="30" borderId="0" xfId="1" applyFont="1" applyFill="1"/>
    <xf numFmtId="0" fontId="55" fillId="35" borderId="31" xfId="1" applyFont="1" applyFill="1" applyBorder="1" applyAlignment="1">
      <alignment horizontal="center" vertical="center" wrapText="1" readingOrder="1"/>
    </xf>
    <xf numFmtId="0" fontId="55" fillId="35" borderId="32" xfId="1" applyFont="1" applyFill="1" applyBorder="1" applyAlignment="1">
      <alignment horizontal="center" vertical="center" wrapText="1" readingOrder="1"/>
    </xf>
    <xf numFmtId="0" fontId="55" fillId="30" borderId="24" xfId="1" applyFont="1" applyFill="1" applyBorder="1" applyAlignment="1">
      <alignment horizontal="center" vertical="center" wrapText="1" readingOrder="1"/>
    </xf>
    <xf numFmtId="0" fontId="38" fillId="30" borderId="24" xfId="1" applyFont="1" applyFill="1" applyBorder="1" applyAlignment="1">
      <alignment horizontal="left" vertical="center" wrapText="1" readingOrder="1"/>
    </xf>
    <xf numFmtId="9" fontId="55" fillId="30" borderId="34" xfId="1" applyNumberFormat="1" applyFont="1" applyFill="1" applyBorder="1" applyAlignment="1">
      <alignment horizontal="center" vertical="center" wrapText="1" readingOrder="1"/>
    </xf>
    <xf numFmtId="0" fontId="55" fillId="30" borderId="21" xfId="1" applyFont="1" applyFill="1" applyBorder="1" applyAlignment="1">
      <alignment horizontal="center" vertical="center" wrapText="1" readingOrder="1"/>
    </xf>
    <xf numFmtId="0" fontId="38" fillId="30" borderId="21" xfId="1" applyFont="1" applyFill="1" applyBorder="1" applyAlignment="1">
      <alignment horizontal="left" vertical="center" wrapText="1" readingOrder="1"/>
    </xf>
    <xf numFmtId="9" fontId="55" fillId="30" borderId="35" xfId="1" applyNumberFormat="1" applyFont="1" applyFill="1" applyBorder="1" applyAlignment="1">
      <alignment horizontal="center" vertical="center" wrapText="1" readingOrder="1"/>
    </xf>
    <xf numFmtId="0" fontId="38" fillId="30" borderId="35" xfId="1" applyFont="1" applyFill="1" applyBorder="1" applyAlignment="1">
      <alignment horizontal="center" vertical="center" wrapText="1" readingOrder="1"/>
    </xf>
    <xf numFmtId="0" fontId="55" fillId="30" borderId="40" xfId="1" applyFont="1" applyFill="1" applyBorder="1" applyAlignment="1">
      <alignment horizontal="center" vertical="center" wrapText="1" readingOrder="1"/>
    </xf>
    <xf numFmtId="0" fontId="38" fillId="30" borderId="40" xfId="1" applyFont="1" applyFill="1" applyBorder="1" applyAlignment="1">
      <alignment horizontal="left" vertical="center" wrapText="1" readingOrder="1"/>
    </xf>
    <xf numFmtId="0" fontId="38" fillId="30" borderId="41" xfId="1" applyFont="1" applyFill="1" applyBorder="1" applyAlignment="1">
      <alignment horizontal="center" vertical="center" wrapText="1" readingOrder="1"/>
    </xf>
    <xf numFmtId="0" fontId="57" fillId="30" borderId="0" xfId="1" applyFont="1" applyFill="1"/>
    <xf numFmtId="0" fontId="59" fillId="8" borderId="4" xfId="1" applyFont="1" applyFill="1" applyBorder="1" applyAlignment="1">
      <alignment horizontal="center" vertical="center" wrapText="1"/>
    </xf>
    <xf numFmtId="0" fontId="58" fillId="19" borderId="4" xfId="1" applyFont="1" applyFill="1" applyBorder="1" applyAlignment="1">
      <alignment horizontal="left" vertical="center"/>
    </xf>
    <xf numFmtId="0" fontId="58" fillId="19" borderId="4" xfId="1" applyFont="1" applyFill="1" applyBorder="1" applyAlignment="1">
      <alignment horizontal="center" vertical="center" wrapText="1"/>
    </xf>
    <xf numFmtId="0" fontId="58" fillId="19" borderId="4" xfId="1" applyFont="1" applyFill="1" applyBorder="1" applyAlignment="1">
      <alignment horizontal="left" vertical="center" wrapText="1"/>
    </xf>
    <xf numFmtId="0" fontId="7" fillId="0" borderId="4" xfId="7" applyFont="1" applyBorder="1" applyAlignment="1">
      <alignment vertical="center"/>
    </xf>
    <xf numFmtId="0" fontId="7" fillId="0" borderId="4" xfId="7" applyFont="1" applyBorder="1" applyAlignment="1">
      <alignment wrapText="1"/>
    </xf>
    <xf numFmtId="0" fontId="9" fillId="0" borderId="0" xfId="7"/>
    <xf numFmtId="0" fontId="9" fillId="0" borderId="0" xfId="7" applyAlignment="1">
      <alignment vertical="center"/>
    </xf>
    <xf numFmtId="0" fontId="9" fillId="0" borderId="0" xfId="7" applyAlignment="1">
      <alignment wrapText="1"/>
    </xf>
    <xf numFmtId="0" fontId="61" fillId="0" borderId="0" xfId="1" applyFont="1" applyAlignment="1">
      <alignment horizontal="center" vertical="center" wrapText="1"/>
    </xf>
    <xf numFmtId="0" fontId="34" fillId="0" borderId="4" xfId="1" applyFont="1" applyBorder="1" applyAlignment="1">
      <alignment horizontal="left" vertical="center" wrapText="1" readingOrder="1"/>
    </xf>
    <xf numFmtId="0" fontId="12" fillId="0" borderId="0" xfId="1" applyFont="1"/>
    <xf numFmtId="0" fontId="17"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62" fillId="0" borderId="0" xfId="0" applyFont="1" applyAlignment="1">
      <alignment vertical="center"/>
    </xf>
    <xf numFmtId="0" fontId="6" fillId="0" borderId="4" xfId="0" applyFont="1" applyBorder="1" applyAlignment="1">
      <alignment vertical="center" wrapText="1"/>
    </xf>
    <xf numFmtId="0" fontId="6" fillId="7" borderId="4" xfId="0" applyFont="1" applyFill="1" applyBorder="1" applyAlignment="1">
      <alignment vertical="center" wrapText="1"/>
    </xf>
    <xf numFmtId="0" fontId="6" fillId="0" borderId="4" xfId="0" applyFont="1" applyBorder="1" applyAlignment="1">
      <alignment horizontal="left" vertical="center" wrapText="1"/>
    </xf>
    <xf numFmtId="0" fontId="65" fillId="0" borderId="6" xfId="0" applyFont="1" applyBorder="1" applyAlignment="1">
      <alignment vertical="center" wrapText="1"/>
    </xf>
    <xf numFmtId="0" fontId="6" fillId="0" borderId="5" xfId="0" applyFont="1" applyBorder="1" applyAlignment="1">
      <alignment horizontal="left" vertical="center" wrapText="1"/>
    </xf>
    <xf numFmtId="0" fontId="6" fillId="0" borderId="0" xfId="0" applyFont="1" applyAlignment="1">
      <alignment vertical="center" wrapText="1"/>
    </xf>
    <xf numFmtId="0" fontId="1" fillId="7" borderId="4" xfId="0" applyFont="1" applyFill="1" applyBorder="1" applyAlignment="1">
      <alignment horizontal="left" vertical="center" wrapText="1"/>
    </xf>
    <xf numFmtId="0" fontId="4" fillId="0" borderId="8" xfId="0" applyFont="1" applyBorder="1" applyAlignment="1">
      <alignment vertical="center" wrapText="1"/>
    </xf>
    <xf numFmtId="0" fontId="6" fillId="7" borderId="8" xfId="0" applyFont="1" applyFill="1" applyBorder="1" applyAlignment="1">
      <alignment vertical="center" wrapText="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xf>
    <xf numFmtId="0" fontId="2" fillId="0" borderId="4" xfId="0" applyFont="1" applyBorder="1" applyAlignment="1">
      <alignment vertical="center"/>
    </xf>
    <xf numFmtId="0" fontId="67" fillId="11" borderId="4" xfId="0" applyFont="1" applyFill="1" applyBorder="1" applyAlignment="1">
      <alignment horizontal="center" vertical="center"/>
    </xf>
    <xf numFmtId="0" fontId="67" fillId="25" borderId="4" xfId="0" applyFont="1" applyFill="1" applyBorder="1" applyAlignment="1">
      <alignment horizontal="center" vertical="center"/>
    </xf>
    <xf numFmtId="0" fontId="6" fillId="0" borderId="4" xfId="0" applyFont="1" applyBorder="1" applyAlignment="1">
      <alignment vertical="center"/>
    </xf>
    <xf numFmtId="0" fontId="68" fillId="8" borderId="4" xfId="0" applyFont="1" applyFill="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4" xfId="0" applyFont="1" applyBorder="1" applyAlignment="1">
      <alignment vertical="top" wrapText="1"/>
    </xf>
    <xf numFmtId="0" fontId="69" fillId="0" borderId="4" xfId="0" applyFont="1" applyBorder="1" applyAlignment="1">
      <alignment vertical="center" wrapText="1"/>
    </xf>
    <xf numFmtId="0" fontId="70" fillId="0" borderId="4" xfId="0" applyFont="1" applyBorder="1" applyAlignment="1">
      <alignment vertical="center" wrapText="1"/>
    </xf>
    <xf numFmtId="0" fontId="4" fillId="25" borderId="4" xfId="0" applyFont="1" applyFill="1" applyBorder="1" applyAlignment="1">
      <alignment horizontal="center" vertical="center"/>
    </xf>
    <xf numFmtId="0" fontId="4" fillId="11" borderId="4" xfId="0" applyFont="1" applyFill="1" applyBorder="1" applyAlignment="1">
      <alignment horizontal="center" vertical="center"/>
    </xf>
    <xf numFmtId="0" fontId="4" fillId="23" borderId="4" xfId="0" applyFont="1" applyFill="1" applyBorder="1" applyAlignment="1">
      <alignment horizontal="center" vertical="center" wrapText="1"/>
    </xf>
    <xf numFmtId="0" fontId="70" fillId="0" borderId="4" xfId="0" applyFont="1" applyBorder="1" applyAlignment="1">
      <alignment wrapText="1"/>
    </xf>
    <xf numFmtId="0" fontId="74"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0" fillId="0" borderId="6" xfId="0" applyBorder="1" applyAlignment="1">
      <alignment vertical="center" wrapText="1"/>
    </xf>
    <xf numFmtId="0" fontId="0" fillId="0" borderId="7" xfId="0" applyBorder="1" applyAlignment="1">
      <alignment vertical="center" wrapText="1"/>
    </xf>
    <xf numFmtId="0" fontId="6" fillId="25" borderId="4"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3" fillId="0" borderId="4" xfId="0" applyFont="1" applyBorder="1" applyAlignment="1">
      <alignment vertical="center" wrapText="1"/>
    </xf>
    <xf numFmtId="0" fontId="75" fillId="0" borderId="4" xfId="0" applyFont="1" applyBorder="1" applyAlignment="1">
      <alignment vertical="center" wrapText="1"/>
    </xf>
    <xf numFmtId="0" fontId="1" fillId="0" borderId="0" xfId="0" applyFont="1" applyAlignment="1">
      <alignment vertical="center"/>
    </xf>
    <xf numFmtId="0" fontId="3" fillId="0" borderId="11" xfId="0" applyFont="1" applyBorder="1" applyAlignment="1">
      <alignment vertical="center" wrapText="1"/>
    </xf>
    <xf numFmtId="0" fontId="1" fillId="25" borderId="4" xfId="0" applyFont="1" applyFill="1" applyBorder="1" applyAlignment="1">
      <alignment horizontal="center" vertical="center" wrapText="1"/>
    </xf>
    <xf numFmtId="0" fontId="1" fillId="0" borderId="11" xfId="0" applyFont="1" applyBorder="1" applyAlignment="1">
      <alignment horizontal="left" vertical="center" wrapText="1"/>
    </xf>
    <xf numFmtId="0" fontId="1" fillId="7" borderId="11" xfId="0" applyFont="1" applyFill="1" applyBorder="1" applyAlignment="1">
      <alignment vertical="center" wrapText="1"/>
    </xf>
    <xf numFmtId="0" fontId="1" fillId="0" borderId="11" xfId="0" applyFont="1" applyBorder="1" applyAlignment="1">
      <alignment horizontal="center" vertical="center" wrapText="1"/>
    </xf>
    <xf numFmtId="0" fontId="3" fillId="23" borderId="4" xfId="0" applyFont="1" applyFill="1" applyBorder="1" applyAlignment="1">
      <alignment horizontal="center" vertical="center" wrapText="1"/>
    </xf>
    <xf numFmtId="0" fontId="69" fillId="0" borderId="4" xfId="0" applyFont="1" applyBorder="1" applyAlignment="1">
      <alignment horizontal="left" vertical="center" wrapText="1"/>
    </xf>
    <xf numFmtId="0" fontId="64" fillId="0" borderId="0" xfId="0" applyFont="1" applyAlignment="1">
      <alignment vertical="center"/>
    </xf>
    <xf numFmtId="0" fontId="6" fillId="0" borderId="6" xfId="0" applyFont="1" applyBorder="1" applyAlignment="1">
      <alignment horizontal="center" vertical="center" wrapText="1"/>
    </xf>
    <xf numFmtId="0" fontId="1" fillId="0" borderId="11" xfId="0" applyFont="1"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0" fillId="0" borderId="4" xfId="0" applyFont="1" applyBorder="1" applyAlignment="1">
      <alignment vertical="center"/>
    </xf>
    <xf numFmtId="0" fontId="1" fillId="7" borderId="8" xfId="0" applyFont="1" applyFill="1" applyBorder="1" applyAlignment="1">
      <alignment vertical="center" wrapText="1"/>
    </xf>
    <xf numFmtId="0" fontId="4" fillId="0" borderId="11" xfId="0" applyFont="1" applyBorder="1" applyAlignment="1">
      <alignment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0" xfId="0" applyFont="1" applyAlignment="1">
      <alignment horizontal="center" vertical="center"/>
    </xf>
    <xf numFmtId="0" fontId="4" fillId="23" borderId="8"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3" fillId="0" borderId="8" xfId="0" applyFont="1" applyBorder="1" applyAlignment="1">
      <alignment vertical="center" wrapText="1"/>
    </xf>
    <xf numFmtId="0" fontId="1" fillId="0" borderId="8" xfId="0" applyFont="1" applyBorder="1" applyAlignment="1">
      <alignment vertical="center" wrapText="1"/>
    </xf>
    <xf numFmtId="0" fontId="25" fillId="23" borderId="4" xfId="0" applyFont="1" applyFill="1" applyBorder="1" applyAlignment="1">
      <alignment horizontal="center" vertical="center" wrapText="1"/>
    </xf>
    <xf numFmtId="0" fontId="7" fillId="0" borderId="4" xfId="0" applyFont="1" applyBorder="1" applyAlignment="1">
      <alignment vertical="center" wrapText="1"/>
    </xf>
    <xf numFmtId="0" fontId="2" fillId="0" borderId="6" xfId="0" applyFont="1" applyBorder="1" applyAlignment="1">
      <alignment vertical="center" wrapText="1"/>
    </xf>
    <xf numFmtId="0" fontId="25" fillId="11" borderId="4" xfId="0" applyFont="1" applyFill="1" applyBorder="1" applyAlignment="1">
      <alignment horizontal="center" vertical="center" wrapText="1"/>
    </xf>
    <xf numFmtId="0" fontId="6" fillId="0" borderId="4" xfId="0" quotePrefix="1" applyFont="1" applyBorder="1" applyAlignment="1">
      <alignment horizontal="left" vertical="center" wrapText="1"/>
    </xf>
    <xf numFmtId="0" fontId="25" fillId="25" borderId="4" xfId="0" applyFont="1" applyFill="1" applyBorder="1" applyAlignment="1">
      <alignment horizontal="center" vertical="center" wrapText="1"/>
    </xf>
    <xf numFmtId="0" fontId="4" fillId="25" borderId="4" xfId="0" applyFont="1" applyFill="1" applyBorder="1" applyAlignment="1">
      <alignment horizontal="center" vertical="center" wrapText="1"/>
    </xf>
    <xf numFmtId="0" fontId="3" fillId="0" borderId="4" xfId="0" applyFont="1" applyBorder="1" applyAlignment="1">
      <alignment horizontal="left" vertical="center" wrapText="1"/>
    </xf>
    <xf numFmtId="0" fontId="4" fillId="0" borderId="4" xfId="0" applyFont="1" applyBorder="1" applyAlignment="1">
      <alignment horizontal="center" vertical="center" wrapText="1"/>
    </xf>
    <xf numFmtId="0" fontId="6" fillId="0" borderId="10" xfId="0" applyFont="1" applyBorder="1" applyAlignment="1">
      <alignment vertical="center" wrapText="1"/>
    </xf>
    <xf numFmtId="0" fontId="6" fillId="0" borderId="16" xfId="0" applyFont="1" applyBorder="1" applyAlignment="1">
      <alignment vertical="center" wrapText="1"/>
    </xf>
    <xf numFmtId="0" fontId="6" fillId="0" borderId="0" xfId="0" applyFont="1" applyAlignment="1">
      <alignment horizontal="center" vertical="center" wrapText="1"/>
    </xf>
    <xf numFmtId="0" fontId="4" fillId="0" borderId="0" xfId="0" applyFont="1" applyAlignment="1">
      <alignment vertical="center" wrapText="1"/>
    </xf>
    <xf numFmtId="0" fontId="6" fillId="0" borderId="0" xfId="0" applyFont="1" applyAlignment="1">
      <alignment horizontal="left" vertical="center" wrapText="1"/>
    </xf>
    <xf numFmtId="0" fontId="6" fillId="25" borderId="4" xfId="0" applyFont="1" applyFill="1" applyBorder="1" applyAlignment="1">
      <alignment horizontal="center" vertical="center"/>
    </xf>
    <xf numFmtId="0" fontId="6" fillId="25" borderId="0" xfId="0" applyFont="1" applyFill="1" applyAlignment="1">
      <alignment horizontal="center" vertical="center"/>
    </xf>
    <xf numFmtId="0" fontId="2" fillId="0" borderId="0" xfId="0" applyFont="1" applyAlignment="1">
      <alignment vertical="center" wrapText="1"/>
    </xf>
    <xf numFmtId="0" fontId="81" fillId="0" borderId="0" xfId="0" applyFont="1" applyAlignment="1">
      <alignment vertical="top" wrapText="1"/>
    </xf>
    <xf numFmtId="0" fontId="0" fillId="0" borderId="0" xfId="0" applyAlignment="1">
      <alignment vertical="center" wrapText="1"/>
    </xf>
    <xf numFmtId="0" fontId="6" fillId="0" borderId="11" xfId="0" applyFont="1" applyBorder="1" applyAlignment="1">
      <alignment vertical="center" wrapText="1"/>
    </xf>
    <xf numFmtId="0" fontId="6" fillId="0" borderId="8" xfId="0" applyFont="1" applyBorder="1" applyAlignment="1">
      <alignment vertical="center" wrapText="1"/>
    </xf>
    <xf numFmtId="0" fontId="87" fillId="0" borderId="4" xfId="0" applyFont="1" applyBorder="1" applyAlignment="1">
      <alignment horizontal="center" vertical="center"/>
    </xf>
    <xf numFmtId="0" fontId="65" fillId="0" borderId="4" xfId="0" applyFont="1" applyBorder="1" applyAlignment="1">
      <alignment horizontal="center" vertical="center"/>
    </xf>
    <xf numFmtId="0" fontId="65" fillId="0" borderId="8" xfId="0" applyFont="1" applyBorder="1" applyAlignment="1">
      <alignment horizontal="center" vertical="center"/>
    </xf>
    <xf numFmtId="0" fontId="65" fillId="0" borderId="0" xfId="0" applyFont="1" applyAlignment="1">
      <alignment horizontal="center" vertical="center"/>
    </xf>
    <xf numFmtId="0" fontId="88" fillId="0" borderId="4" xfId="0" applyFont="1" applyBorder="1" applyAlignment="1">
      <alignment horizontal="center" vertical="center"/>
    </xf>
    <xf numFmtId="0" fontId="1" fillId="23" borderId="4" xfId="0" applyFont="1" applyFill="1" applyBorder="1" applyAlignment="1">
      <alignment horizontal="center" vertical="center" wrapText="1"/>
    </xf>
    <xf numFmtId="0" fontId="7" fillId="0" borderId="8" xfId="0" applyFont="1" applyBorder="1" applyAlignment="1">
      <alignment horizontal="center" vertical="center" wrapText="1"/>
    </xf>
    <xf numFmtId="0" fontId="65" fillId="0" borderId="11" xfId="0" applyFont="1" applyBorder="1" applyAlignment="1">
      <alignment horizontal="center" vertical="center"/>
    </xf>
    <xf numFmtId="0" fontId="7" fillId="0" borderId="11" xfId="0" applyFont="1" applyBorder="1" applyAlignment="1">
      <alignment horizontal="center" vertical="center" wrapText="1"/>
    </xf>
    <xf numFmtId="0" fontId="20"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6" fillId="0" borderId="5" xfId="0" applyFont="1" applyBorder="1" applyAlignment="1">
      <alignmen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vertical="center" wrapText="1"/>
    </xf>
    <xf numFmtId="0" fontId="5" fillId="5" borderId="0" xfId="0" applyFont="1" applyFill="1" applyAlignment="1">
      <alignment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6" fillId="0" borderId="4"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wrapText="1"/>
    </xf>
    <xf numFmtId="0" fontId="6" fillId="0" borderId="14" xfId="0" applyFont="1" applyBorder="1" applyAlignment="1">
      <alignment vertical="center" wrapText="1"/>
    </xf>
    <xf numFmtId="0" fontId="6" fillId="0" borderId="12" xfId="0" applyFont="1" applyBorder="1" applyAlignment="1">
      <alignment vertical="center" wrapText="1"/>
    </xf>
    <xf numFmtId="0" fontId="6" fillId="0" borderId="18" xfId="0" applyFont="1" applyBorder="1" applyAlignment="1">
      <alignment vertical="center" wrapText="1"/>
    </xf>
    <xf numFmtId="0" fontId="6" fillId="0" borderId="6" xfId="0" applyFont="1" applyBorder="1" applyAlignment="1">
      <alignment horizontal="left" wrapText="1"/>
    </xf>
    <xf numFmtId="0" fontId="6" fillId="0" borderId="7" xfId="0" applyFont="1" applyBorder="1" applyAlignment="1">
      <alignment horizontal="left" vertical="center" wrapText="1"/>
    </xf>
    <xf numFmtId="0" fontId="6" fillId="0" borderId="9" xfId="0" applyFont="1" applyBorder="1" applyAlignment="1">
      <alignment vertical="center" wrapText="1"/>
    </xf>
    <xf numFmtId="0" fontId="64" fillId="0" borderId="6" xfId="0" applyFont="1" applyBorder="1" applyAlignment="1">
      <alignment vertical="center" wrapText="1"/>
    </xf>
    <xf numFmtId="0" fontId="20" fillId="0" borderId="10" xfId="0" applyFont="1" applyBorder="1" applyAlignment="1">
      <alignment vertical="center" wrapText="1"/>
    </xf>
    <xf numFmtId="0" fontId="20" fillId="0" borderId="16" xfId="0" applyFont="1" applyBorder="1" applyAlignment="1">
      <alignment vertical="center" wrapText="1"/>
    </xf>
    <xf numFmtId="0" fontId="4" fillId="12" borderId="8"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5" fillId="6" borderId="0" xfId="0" applyFont="1" applyFill="1" applyAlignment="1">
      <alignment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5" fillId="4" borderId="0" xfId="0" applyFont="1" applyFill="1" applyAlignment="1">
      <alignment vertical="center"/>
    </xf>
    <xf numFmtId="0" fontId="23" fillId="0" borderId="4" xfId="0" applyFont="1" applyBorder="1" applyAlignment="1">
      <alignment horizontal="center" vertical="center"/>
    </xf>
    <xf numFmtId="0" fontId="3" fillId="9" borderId="5"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7" xfId="0" applyFont="1" applyFill="1" applyBorder="1" applyAlignment="1">
      <alignment horizontal="center" vertical="center"/>
    </xf>
    <xf numFmtId="0" fontId="5" fillId="8" borderId="4" xfId="0" applyFont="1" applyFill="1" applyBorder="1" applyAlignment="1">
      <alignment horizontal="center" vertical="center" wrapText="1"/>
    </xf>
    <xf numFmtId="0" fontId="6" fillId="0" borderId="6" xfId="0" applyFont="1" applyBorder="1" applyAlignment="1">
      <alignment horizontal="left" vertical="center" wrapText="1"/>
    </xf>
    <xf numFmtId="0" fontId="6" fillId="0" borderId="4" xfId="0" applyFont="1" applyBorder="1" applyAlignment="1">
      <alignment vertical="center"/>
    </xf>
    <xf numFmtId="0" fontId="6" fillId="0" borderId="11" xfId="0" applyFont="1" applyBorder="1" applyAlignment="1">
      <alignmen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 fillId="0" borderId="4" xfId="0" applyFont="1" applyBorder="1" applyAlignment="1">
      <alignmen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4" fillId="0" borderId="11"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6" fillId="0" borderId="5" xfId="0" applyFont="1" applyBorder="1" applyAlignment="1">
      <alignment wrapText="1"/>
    </xf>
    <xf numFmtId="0" fontId="6" fillId="0" borderId="6" xfId="0" applyFont="1" applyBorder="1" applyAlignment="1">
      <alignment wrapText="1"/>
    </xf>
    <xf numFmtId="0" fontId="6" fillId="0" borderId="7" xfId="0" applyFont="1" applyBorder="1" applyAlignment="1">
      <alignment wrapText="1"/>
    </xf>
    <xf numFmtId="0" fontId="1" fillId="0" borderId="5" xfId="0" applyFont="1" applyBorder="1" applyAlignment="1">
      <alignment vertical="center" wrapText="1"/>
    </xf>
    <xf numFmtId="0" fontId="89" fillId="0" borderId="6" xfId="0" applyFont="1" applyBorder="1" applyAlignment="1">
      <alignment vertical="center" wrapText="1"/>
    </xf>
    <xf numFmtId="0" fontId="89" fillId="0" borderId="7" xfId="0" applyFont="1" applyBorder="1" applyAlignment="1">
      <alignment vertical="center" wrapText="1"/>
    </xf>
    <xf numFmtId="0" fontId="6" fillId="0" borderId="5" xfId="0" quotePrefix="1" applyFont="1" applyBorder="1" applyAlignment="1">
      <alignment vertical="center" wrapText="1"/>
    </xf>
    <xf numFmtId="0" fontId="2" fillId="0" borderId="6" xfId="0" applyFont="1" applyBorder="1" applyAlignment="1">
      <alignment vertical="center" wrapText="1"/>
    </xf>
    <xf numFmtId="0" fontId="6" fillId="0" borderId="5" xfId="0" quotePrefix="1" applyFont="1" applyBorder="1" applyAlignment="1">
      <alignment horizontal="center" vertical="center" wrapText="1"/>
    </xf>
    <xf numFmtId="0" fontId="0" fillId="0" borderId="6" xfId="0" applyBorder="1" applyAlignment="1">
      <alignment horizontal="center" vertical="center" wrapText="1"/>
    </xf>
    <xf numFmtId="0" fontId="63" fillId="0" borderId="4" xfId="0" applyFont="1" applyBorder="1" applyAlignment="1">
      <alignment vertical="center" wrapText="1"/>
    </xf>
    <xf numFmtId="0" fontId="66" fillId="0" borderId="4" xfId="0" applyFont="1" applyBorder="1" applyAlignment="1">
      <alignmen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center" vertical="center" wrapText="1"/>
    </xf>
    <xf numFmtId="0" fontId="1" fillId="0" borderId="11" xfId="0" applyFont="1" applyBorder="1" applyAlignment="1">
      <alignment vertical="center" wrapText="1"/>
    </xf>
    <xf numFmtId="0" fontId="20" fillId="0" borderId="11" xfId="0" applyFont="1" applyBorder="1" applyAlignment="1">
      <alignment vertical="center" wrapText="1"/>
    </xf>
    <xf numFmtId="0" fontId="1" fillId="0" borderId="11" xfId="0" applyFont="1" applyBorder="1" applyAlignment="1">
      <alignment wrapText="1"/>
    </xf>
    <xf numFmtId="0" fontId="0" fillId="0" borderId="12" xfId="0" applyBorder="1" applyAlignment="1">
      <alignment vertical="center"/>
    </xf>
    <xf numFmtId="0" fontId="6" fillId="0" borderId="6"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6"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6" xfId="0" applyFont="1" applyBorder="1" applyAlignment="1">
      <alignment horizontal="center" vertical="center" wrapText="1"/>
    </xf>
    <xf numFmtId="0" fontId="8" fillId="29" borderId="4" xfId="0" applyFont="1" applyFill="1" applyBorder="1" applyAlignment="1">
      <alignment horizontal="center"/>
    </xf>
    <xf numFmtId="0" fontId="8" fillId="29" borderId="5" xfId="0" applyFont="1" applyFill="1" applyBorder="1" applyAlignment="1">
      <alignment horizontal="center"/>
    </xf>
    <xf numFmtId="0" fontId="8" fillId="29" borderId="6" xfId="0" applyFont="1" applyFill="1" applyBorder="1" applyAlignment="1">
      <alignment horizontal="center"/>
    </xf>
    <xf numFmtId="0" fontId="8" fillId="29" borderId="7" xfId="0" applyFont="1" applyFill="1" applyBorder="1" applyAlignment="1">
      <alignment horizontal="center"/>
    </xf>
    <xf numFmtId="0" fontId="8" fillId="28" borderId="5" xfId="0" applyFont="1" applyFill="1" applyBorder="1" applyAlignment="1">
      <alignment horizontal="center"/>
    </xf>
    <xf numFmtId="0" fontId="8" fillId="28" borderId="6" xfId="0" applyFont="1" applyFill="1" applyBorder="1" applyAlignment="1">
      <alignment horizontal="center"/>
    </xf>
    <xf numFmtId="0" fontId="8" fillId="28" borderId="7" xfId="0" applyFont="1" applyFill="1" applyBorder="1" applyAlignment="1">
      <alignment horizontal="center"/>
    </xf>
    <xf numFmtId="0" fontId="26" fillId="17" borderId="5" xfId="3" applyFont="1" applyFill="1" applyBorder="1" applyAlignment="1">
      <alignment horizontal="left" vertical="top"/>
    </xf>
    <xf numFmtId="0" fontId="26" fillId="17" borderId="6" xfId="3" applyFont="1" applyFill="1" applyBorder="1" applyAlignment="1">
      <alignment horizontal="left" vertical="top"/>
    </xf>
    <xf numFmtId="0" fontId="26" fillId="17" borderId="7" xfId="3" applyFont="1" applyFill="1" applyBorder="1" applyAlignment="1">
      <alignment horizontal="left" vertical="top"/>
    </xf>
    <xf numFmtId="0" fontId="6" fillId="0" borderId="9" xfId="1" applyFont="1" applyBorder="1" applyAlignment="1">
      <alignment horizontal="center" vertical="top"/>
    </xf>
    <xf numFmtId="0" fontId="6" fillId="0" borderId="10" xfId="1" applyFont="1" applyBorder="1" applyAlignment="1">
      <alignment horizontal="center" vertical="top"/>
    </xf>
    <xf numFmtId="0" fontId="6" fillId="0" borderId="16" xfId="1" applyFont="1" applyBorder="1" applyAlignment="1">
      <alignment horizontal="center" vertical="top"/>
    </xf>
    <xf numFmtId="0" fontId="6" fillId="0" borderId="15" xfId="1" applyFont="1" applyBorder="1" applyAlignment="1">
      <alignment horizontal="center" vertical="top"/>
    </xf>
    <xf numFmtId="0" fontId="6" fillId="0" borderId="0" xfId="1" applyFont="1" applyAlignment="1">
      <alignment horizontal="center" vertical="top"/>
    </xf>
    <xf numFmtId="0" fontId="6" fillId="0" borderId="17" xfId="1" applyFont="1" applyBorder="1" applyAlignment="1">
      <alignment horizontal="center" vertical="top"/>
    </xf>
    <xf numFmtId="0" fontId="6" fillId="0" borderId="14" xfId="1" applyFont="1" applyBorder="1" applyAlignment="1">
      <alignment horizontal="center" vertical="top"/>
    </xf>
    <xf numFmtId="0" fontId="6" fillId="0" borderId="12" xfId="1" applyFont="1" applyBorder="1" applyAlignment="1">
      <alignment horizontal="center" vertical="top"/>
    </xf>
    <xf numFmtId="0" fontId="6" fillId="0" borderId="18" xfId="1" applyFont="1" applyBorder="1" applyAlignment="1">
      <alignment horizontal="center" vertical="top"/>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0" xfId="1" applyFont="1" applyAlignment="1">
      <alignment horizontal="center" vertical="center" wrapText="1"/>
    </xf>
    <xf numFmtId="0" fontId="11" fillId="0" borderId="17"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18" xfId="1" applyFont="1" applyBorder="1" applyAlignment="1">
      <alignment horizontal="center" vertical="center" wrapText="1"/>
    </xf>
    <xf numFmtId="0" fontId="5" fillId="6" borderId="15" xfId="1" applyFont="1" applyFill="1" applyBorder="1" applyAlignment="1">
      <alignment horizontal="center" vertical="center"/>
    </xf>
    <xf numFmtId="0" fontId="5" fillId="6" borderId="0" xfId="1" applyFont="1" applyFill="1" applyAlignment="1">
      <alignment horizontal="center" vertical="center"/>
    </xf>
    <xf numFmtId="0" fontId="6" fillId="2" borderId="0" xfId="1" applyFont="1" applyFill="1" applyAlignment="1">
      <alignment horizontal="center" vertical="center"/>
    </xf>
    <xf numFmtId="0" fontId="5" fillId="5" borderId="15" xfId="1" applyFont="1" applyFill="1" applyBorder="1" applyAlignment="1">
      <alignment horizontal="center" vertical="center"/>
    </xf>
    <xf numFmtId="0" fontId="5" fillId="5" borderId="0" xfId="1" applyFont="1" applyFill="1" applyAlignment="1">
      <alignment horizontal="center" vertical="center"/>
    </xf>
    <xf numFmtId="49" fontId="6" fillId="2" borderId="0" xfId="1" applyNumberFormat="1" applyFont="1" applyFill="1" applyAlignment="1">
      <alignment horizontal="center" vertical="center"/>
    </xf>
    <xf numFmtId="0" fontId="5" fillId="4" borderId="15" xfId="1" applyFont="1" applyFill="1" applyBorder="1" applyAlignment="1">
      <alignment horizontal="center" vertical="center"/>
    </xf>
    <xf numFmtId="0" fontId="5" fillId="4" borderId="0" xfId="1" applyFont="1" applyFill="1" applyAlignment="1">
      <alignment horizontal="center" vertical="center"/>
    </xf>
    <xf numFmtId="0" fontId="7" fillId="0" borderId="8" xfId="3" applyFont="1" applyBorder="1" applyAlignment="1">
      <alignment horizontal="center" vertical="center"/>
    </xf>
    <xf numFmtId="0" fontId="7" fillId="0" borderId="13" xfId="3" applyFont="1" applyBorder="1" applyAlignment="1">
      <alignment horizontal="center" vertical="center"/>
    </xf>
    <xf numFmtId="0" fontId="7" fillId="0" borderId="11" xfId="3" applyFont="1" applyBorder="1" applyAlignment="1">
      <alignment horizontal="center" vertical="center"/>
    </xf>
    <xf numFmtId="0" fontId="6" fillId="0" borderId="8" xfId="3" applyFont="1" applyBorder="1" applyAlignment="1">
      <alignment horizontal="left" vertical="center" wrapText="1"/>
    </xf>
    <xf numFmtId="0" fontId="6" fillId="0" borderId="13" xfId="3" applyFont="1" applyBorder="1" applyAlignment="1">
      <alignment horizontal="left" vertical="center" wrapText="1"/>
    </xf>
    <xf numFmtId="0" fontId="6" fillId="0" borderId="11" xfId="3" applyFont="1" applyBorder="1" applyAlignment="1">
      <alignment horizontal="left" vertical="center" wrapText="1"/>
    </xf>
    <xf numFmtId="0" fontId="6" fillId="0" borderId="8" xfId="3" applyFont="1" applyBorder="1" applyAlignment="1" applyProtection="1">
      <alignment vertical="center" wrapText="1"/>
      <protection locked="0"/>
    </xf>
    <xf numFmtId="0" fontId="6" fillId="0" borderId="13" xfId="3" applyFont="1" applyBorder="1" applyAlignment="1" applyProtection="1">
      <alignment vertical="center" wrapText="1"/>
      <protection locked="0"/>
    </xf>
    <xf numFmtId="0" fontId="6" fillId="0" borderId="11" xfId="3" applyFont="1" applyBorder="1" applyAlignment="1" applyProtection="1">
      <alignment vertical="center" wrapText="1"/>
      <protection locked="0"/>
    </xf>
    <xf numFmtId="0" fontId="6" fillId="0" borderId="8" xfId="3" applyFont="1" applyBorder="1" applyAlignment="1" applyProtection="1">
      <alignment horizontal="left" vertical="center" wrapText="1"/>
      <protection locked="0"/>
    </xf>
    <xf numFmtId="0" fontId="6" fillId="0" borderId="13" xfId="3" applyFont="1" applyBorder="1" applyAlignment="1" applyProtection="1">
      <alignment horizontal="left" vertical="center" wrapText="1"/>
      <protection locked="0"/>
    </xf>
    <xf numFmtId="0" fontId="6" fillId="0" borderId="11" xfId="3" applyFont="1" applyBorder="1" applyAlignment="1" applyProtection="1">
      <alignment horizontal="left" vertical="center" wrapText="1"/>
      <protection locked="0"/>
    </xf>
    <xf numFmtId="0" fontId="8" fillId="13" borderId="5" xfId="3" applyFont="1" applyFill="1" applyBorder="1" applyAlignment="1">
      <alignment horizontal="left" vertical="top"/>
    </xf>
    <xf numFmtId="0" fontId="8" fillId="13" borderId="6" xfId="3" applyFont="1" applyFill="1" applyBorder="1" applyAlignment="1">
      <alignment horizontal="left" vertical="top"/>
    </xf>
    <xf numFmtId="0" fontId="8" fillId="13" borderId="7" xfId="3" applyFont="1" applyFill="1" applyBorder="1" applyAlignment="1">
      <alignment horizontal="left" vertical="top"/>
    </xf>
    <xf numFmtId="0" fontId="8" fillId="15" borderId="5" xfId="3" applyFont="1" applyFill="1" applyBorder="1" applyAlignment="1">
      <alignment horizontal="left" vertical="top"/>
    </xf>
    <xf numFmtId="0" fontId="8" fillId="15" borderId="6" xfId="3" applyFont="1" applyFill="1" applyBorder="1" applyAlignment="1">
      <alignment horizontal="left" vertical="top"/>
    </xf>
    <xf numFmtId="0" fontId="8" fillId="15" borderId="7" xfId="3" applyFont="1" applyFill="1" applyBorder="1" applyAlignment="1">
      <alignment horizontal="left" vertical="top"/>
    </xf>
    <xf numFmtId="0" fontId="25" fillId="9" borderId="5" xfId="3" applyFont="1" applyFill="1" applyBorder="1" applyAlignment="1">
      <alignment horizontal="left" vertical="top" wrapText="1"/>
    </xf>
    <xf numFmtId="0" fontId="25" fillId="9" borderId="6" xfId="3" applyFont="1" applyFill="1" applyBorder="1" applyAlignment="1">
      <alignment horizontal="left" vertical="top" wrapText="1"/>
    </xf>
    <xf numFmtId="0" fontId="8" fillId="8" borderId="5" xfId="3" applyFont="1" applyFill="1" applyBorder="1" applyAlignment="1">
      <alignment horizontal="left" vertical="top" wrapText="1"/>
    </xf>
    <xf numFmtId="0" fontId="8" fillId="8" borderId="6" xfId="3" applyFont="1" applyFill="1" applyBorder="1" applyAlignment="1">
      <alignment horizontal="left" vertical="top" wrapText="1"/>
    </xf>
    <xf numFmtId="0" fontId="8" fillId="8" borderId="7" xfId="3" applyFont="1" applyFill="1" applyBorder="1" applyAlignment="1">
      <alignment horizontal="left" vertical="top" wrapText="1"/>
    </xf>
    <xf numFmtId="9" fontId="6" fillId="0" borderId="8" xfId="3" applyNumberFormat="1" applyFont="1" applyBorder="1" applyAlignment="1">
      <alignment horizontal="left" vertical="center" wrapText="1"/>
    </xf>
    <xf numFmtId="9" fontId="6" fillId="0" borderId="13" xfId="3" applyNumberFormat="1" applyFont="1" applyBorder="1" applyAlignment="1">
      <alignment horizontal="left" vertical="center" wrapText="1"/>
    </xf>
    <xf numFmtId="9" fontId="6" fillId="0" borderId="11" xfId="3" applyNumberFormat="1" applyFont="1" applyBorder="1" applyAlignment="1">
      <alignment horizontal="left" vertical="center" wrapText="1"/>
    </xf>
    <xf numFmtId="14" fontId="6" fillId="0" borderId="8" xfId="3" applyNumberFormat="1" applyFont="1" applyBorder="1" applyAlignment="1" applyProtection="1">
      <alignment horizontal="left" vertical="center" wrapText="1"/>
      <protection locked="0"/>
    </xf>
    <xf numFmtId="14" fontId="6" fillId="0" borderId="13" xfId="3" applyNumberFormat="1" applyFont="1" applyBorder="1" applyAlignment="1" applyProtection="1">
      <alignment horizontal="left" vertical="center" wrapText="1"/>
      <protection locked="0"/>
    </xf>
    <xf numFmtId="14" fontId="6" fillId="0" borderId="11" xfId="3" applyNumberFormat="1" applyFont="1" applyBorder="1" applyAlignment="1" applyProtection="1">
      <alignment horizontal="left" vertical="center" wrapText="1"/>
      <protection locked="0"/>
    </xf>
    <xf numFmtId="0" fontId="6" fillId="7" borderId="8" xfId="3" applyFont="1" applyFill="1" applyBorder="1" applyAlignment="1">
      <alignment horizontal="left" vertical="center" wrapText="1"/>
    </xf>
    <xf numFmtId="0" fontId="6" fillId="7" borderId="13" xfId="3" applyFont="1" applyFill="1" applyBorder="1" applyAlignment="1">
      <alignment horizontal="left" vertical="center" wrapText="1"/>
    </xf>
    <xf numFmtId="0" fontId="6" fillId="7" borderId="11" xfId="3" applyFont="1" applyFill="1" applyBorder="1" applyAlignment="1">
      <alignment horizontal="left" vertical="center" wrapText="1"/>
    </xf>
    <xf numFmtId="0" fontId="7" fillId="0" borderId="8" xfId="3" applyFont="1" applyBorder="1" applyAlignment="1">
      <alignment horizontal="left" vertical="top" wrapText="1"/>
    </xf>
    <xf numFmtId="0" fontId="7" fillId="0" borderId="13" xfId="3" applyFont="1" applyBorder="1" applyAlignment="1">
      <alignment horizontal="left" vertical="top" wrapText="1"/>
    </xf>
    <xf numFmtId="0" fontId="7" fillId="0" borderId="11" xfId="3" applyFont="1" applyBorder="1" applyAlignment="1">
      <alignment horizontal="left" vertical="top" wrapText="1"/>
    </xf>
    <xf numFmtId="0" fontId="7" fillId="0" borderId="8" xfId="3" quotePrefix="1" applyFont="1" applyBorder="1" applyAlignment="1">
      <alignment horizontal="left" vertical="top" wrapText="1"/>
    </xf>
    <xf numFmtId="0" fontId="7" fillId="0" borderId="13" xfId="3" quotePrefix="1" applyFont="1" applyBorder="1" applyAlignment="1">
      <alignment horizontal="left" vertical="top" wrapText="1"/>
    </xf>
    <xf numFmtId="0" fontId="7" fillId="0" borderId="11" xfId="3" quotePrefix="1" applyFont="1" applyBorder="1" applyAlignment="1">
      <alignment horizontal="left" vertical="top" wrapText="1"/>
    </xf>
    <xf numFmtId="0" fontId="7" fillId="7" borderId="8" xfId="3" applyFont="1" applyFill="1" applyBorder="1" applyAlignment="1">
      <alignment horizontal="left" vertical="top" wrapText="1"/>
    </xf>
    <xf numFmtId="0" fontId="7" fillId="7" borderId="13" xfId="3" applyFont="1" applyFill="1" applyBorder="1" applyAlignment="1">
      <alignment horizontal="left" vertical="top" wrapText="1"/>
    </xf>
    <xf numFmtId="0" fontId="7" fillId="7" borderId="11" xfId="3" applyFont="1" applyFill="1" applyBorder="1" applyAlignment="1">
      <alignment horizontal="left" vertical="top" wrapText="1"/>
    </xf>
    <xf numFmtId="0" fontId="7" fillId="0" borderId="8" xfId="3" applyFont="1" applyBorder="1" applyAlignment="1">
      <alignment horizontal="left" vertical="top"/>
    </xf>
    <xf numFmtId="0" fontId="7" fillId="0" borderId="13" xfId="3" applyFont="1" applyBorder="1" applyAlignment="1">
      <alignment horizontal="left" vertical="top"/>
    </xf>
    <xf numFmtId="0" fontId="7" fillId="0" borderId="11" xfId="3" applyFont="1" applyBorder="1" applyAlignment="1">
      <alignment horizontal="left" vertical="top"/>
    </xf>
    <xf numFmtId="9" fontId="7" fillId="0" borderId="8" xfId="3" applyNumberFormat="1" applyFont="1" applyBorder="1" applyAlignment="1">
      <alignment horizontal="left" vertical="top" wrapText="1"/>
    </xf>
    <xf numFmtId="9" fontId="7" fillId="0" borderId="13" xfId="3" applyNumberFormat="1" applyFont="1" applyBorder="1" applyAlignment="1">
      <alignment horizontal="left" vertical="top" wrapText="1"/>
    </xf>
    <xf numFmtId="9" fontId="7" fillId="0" borderId="11" xfId="3" applyNumberFormat="1" applyFont="1" applyBorder="1" applyAlignment="1">
      <alignment horizontal="left" vertical="top" wrapText="1"/>
    </xf>
    <xf numFmtId="0" fontId="7" fillId="0" borderId="8" xfId="3" applyFont="1" applyBorder="1" applyAlignment="1" applyProtection="1">
      <alignment horizontal="left" vertical="center" wrapText="1"/>
      <protection locked="0"/>
    </xf>
    <xf numFmtId="0" fontId="7" fillId="0" borderId="13" xfId="3" applyFont="1" applyBorder="1" applyAlignment="1" applyProtection="1">
      <alignment horizontal="left" vertical="center" wrapText="1"/>
      <protection locked="0"/>
    </xf>
    <xf numFmtId="0" fontId="7" fillId="0" borderId="11" xfId="3" applyFont="1" applyBorder="1" applyAlignment="1" applyProtection="1">
      <alignment horizontal="left" vertical="center" wrapText="1"/>
      <protection locked="0"/>
    </xf>
    <xf numFmtId="0" fontId="13" fillId="0" borderId="8" xfId="3" applyFont="1" applyBorder="1" applyAlignment="1">
      <alignment horizontal="center" vertical="center"/>
    </xf>
    <xf numFmtId="0" fontId="13" fillId="0" borderId="13" xfId="3" applyFont="1" applyBorder="1" applyAlignment="1">
      <alignment horizontal="center" vertical="center"/>
    </xf>
    <xf numFmtId="0" fontId="13" fillId="0" borderId="11" xfId="3" applyFont="1" applyBorder="1" applyAlignment="1">
      <alignment horizontal="center" vertical="center"/>
    </xf>
    <xf numFmtId="0" fontId="1" fillId="0" borderId="8" xfId="3" applyFont="1" applyBorder="1" applyAlignment="1">
      <alignment horizontal="left" vertical="center" wrapText="1"/>
    </xf>
    <xf numFmtId="0" fontId="1" fillId="0" borderId="13" xfId="3" applyFont="1" applyBorder="1" applyAlignment="1">
      <alignment horizontal="left" vertical="center" wrapText="1"/>
    </xf>
    <xf numFmtId="0" fontId="1" fillId="0" borderId="11" xfId="3" applyFont="1" applyBorder="1" applyAlignment="1">
      <alignment horizontal="left" vertical="center" wrapText="1"/>
    </xf>
    <xf numFmtId="0" fontId="13" fillId="0" borderId="8" xfId="3" applyFont="1" applyBorder="1" applyAlignment="1">
      <alignment horizontal="left" vertical="top"/>
    </xf>
    <xf numFmtId="0" fontId="13" fillId="0" borderId="13" xfId="3" applyFont="1" applyBorder="1" applyAlignment="1">
      <alignment horizontal="left" vertical="top"/>
    </xf>
    <xf numFmtId="0" fontId="13" fillId="0" borderId="11" xfId="3" applyFont="1" applyBorder="1" applyAlignment="1">
      <alignment horizontal="left" vertical="top"/>
    </xf>
    <xf numFmtId="14" fontId="7" fillId="0" borderId="8" xfId="3" applyNumberFormat="1" applyFont="1" applyBorder="1" applyAlignment="1" applyProtection="1">
      <alignment horizontal="left" vertical="top" wrapText="1"/>
      <protection locked="0"/>
    </xf>
    <xf numFmtId="14" fontId="7" fillId="0" borderId="11" xfId="3" applyNumberFormat="1" applyFont="1" applyBorder="1" applyAlignment="1" applyProtection="1">
      <alignment horizontal="left" vertical="top" wrapText="1"/>
      <protection locked="0"/>
    </xf>
    <xf numFmtId="0" fontId="7" fillId="0" borderId="8" xfId="3" applyFont="1" applyBorder="1" applyAlignment="1">
      <alignment horizontal="center" vertical="center" wrapText="1"/>
    </xf>
    <xf numFmtId="0" fontId="7" fillId="0" borderId="13" xfId="3" applyFont="1" applyBorder="1" applyAlignment="1">
      <alignment horizontal="center" vertical="center" wrapText="1"/>
    </xf>
    <xf numFmtId="0" fontId="7" fillId="0" borderId="11" xfId="3" applyFont="1" applyBorder="1" applyAlignment="1">
      <alignment horizontal="center" vertical="center" wrapText="1"/>
    </xf>
    <xf numFmtId="0" fontId="7" fillId="0" borderId="8" xfId="3" quotePrefix="1" applyFont="1" applyBorder="1" applyAlignment="1">
      <alignment horizontal="center" vertical="center" wrapText="1"/>
    </xf>
    <xf numFmtId="0" fontId="7" fillId="0" borderId="13" xfId="3" quotePrefix="1" applyFont="1" applyBorder="1" applyAlignment="1">
      <alignment horizontal="center" vertical="center" wrapText="1"/>
    </xf>
    <xf numFmtId="0" fontId="7" fillId="0" borderId="11" xfId="3" quotePrefix="1" applyFont="1" applyBorder="1" applyAlignment="1">
      <alignment horizontal="center" vertical="center" wrapText="1"/>
    </xf>
    <xf numFmtId="0" fontId="7" fillId="7" borderId="8" xfId="3" applyFont="1" applyFill="1" applyBorder="1" applyAlignment="1">
      <alignment horizontal="center" vertical="center" wrapText="1"/>
    </xf>
    <xf numFmtId="0" fontId="7" fillId="7" borderId="13" xfId="3" applyFont="1" applyFill="1" applyBorder="1" applyAlignment="1">
      <alignment horizontal="center" vertical="center" wrapText="1"/>
    </xf>
    <xf numFmtId="0" fontId="7" fillId="7" borderId="11" xfId="3" applyFont="1" applyFill="1" applyBorder="1" applyAlignment="1">
      <alignment horizontal="center" vertical="center" wrapText="1"/>
    </xf>
    <xf numFmtId="0" fontId="6" fillId="0" borderId="8" xfId="3" applyFont="1" applyBorder="1" applyAlignment="1">
      <alignment horizontal="center" vertical="center" wrapText="1"/>
    </xf>
    <xf numFmtId="0" fontId="6" fillId="0" borderId="13" xfId="3" applyFont="1" applyBorder="1" applyAlignment="1">
      <alignment horizontal="center" vertical="center" wrapText="1"/>
    </xf>
    <xf numFmtId="0" fontId="6" fillId="0" borderId="11" xfId="3" applyFont="1" applyBorder="1" applyAlignment="1">
      <alignment horizontal="center" vertical="center" wrapText="1"/>
    </xf>
    <xf numFmtId="0" fontId="7" fillId="0" borderId="8" xfId="3" applyFont="1" applyBorder="1" applyAlignment="1" applyProtection="1">
      <alignment horizontal="center" vertical="center" wrapText="1"/>
      <protection locked="0"/>
    </xf>
    <xf numFmtId="0" fontId="7" fillId="0" borderId="13" xfId="3" applyFont="1" applyBorder="1" applyAlignment="1" applyProtection="1">
      <alignment horizontal="center" vertical="center" wrapText="1"/>
      <protection locked="0"/>
    </xf>
    <xf numFmtId="0" fontId="7" fillId="0" borderId="11" xfId="3" applyFont="1" applyBorder="1" applyAlignment="1" applyProtection="1">
      <alignment horizontal="center" vertical="center" wrapText="1"/>
      <protection locked="0"/>
    </xf>
    <xf numFmtId="9" fontId="7" fillId="0" borderId="8" xfId="3" applyNumberFormat="1" applyFont="1" applyBorder="1" applyAlignment="1">
      <alignment horizontal="center" vertical="center" wrapText="1"/>
    </xf>
    <xf numFmtId="9" fontId="7" fillId="0" borderId="13" xfId="3" applyNumberFormat="1" applyFont="1" applyBorder="1" applyAlignment="1">
      <alignment horizontal="center" vertical="center" wrapText="1"/>
    </xf>
    <xf numFmtId="9" fontId="7" fillId="0" borderId="11" xfId="3" applyNumberFormat="1" applyFont="1" applyBorder="1" applyAlignment="1">
      <alignment horizontal="center" vertical="center" wrapText="1"/>
    </xf>
    <xf numFmtId="0" fontId="6" fillId="0" borderId="8"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6" fillId="0" borderId="11" xfId="3" applyFont="1" applyBorder="1" applyAlignment="1" applyProtection="1">
      <alignment horizontal="center" vertical="center" wrapText="1"/>
      <protection locked="0"/>
    </xf>
    <xf numFmtId="14" fontId="7" fillId="0" borderId="8" xfId="3" applyNumberFormat="1" applyFont="1" applyBorder="1" applyAlignment="1" applyProtection="1">
      <alignment horizontal="center" vertical="center" wrapText="1"/>
      <protection locked="0"/>
    </xf>
    <xf numFmtId="14" fontId="7" fillId="0" borderId="11" xfId="3" applyNumberFormat="1" applyFont="1" applyBorder="1" applyAlignment="1" applyProtection="1">
      <alignment horizontal="center" vertical="center" wrapText="1"/>
      <protection locked="0"/>
    </xf>
    <xf numFmtId="0" fontId="7" fillId="0" borderId="8" xfId="3" applyFont="1" applyBorder="1" applyAlignment="1">
      <alignment horizontal="center"/>
    </xf>
    <xf numFmtId="0" fontId="7" fillId="0" borderId="11" xfId="3" applyFont="1" applyBorder="1" applyAlignment="1">
      <alignment horizontal="center"/>
    </xf>
    <xf numFmtId="0" fontId="6" fillId="0" borderId="8" xfId="3" applyFont="1" applyBorder="1" applyAlignment="1">
      <alignment horizontal="center" vertical="center"/>
    </xf>
    <xf numFmtId="0" fontId="6" fillId="0" borderId="11" xfId="3" applyFont="1" applyBorder="1" applyAlignment="1">
      <alignment horizontal="center" vertical="center"/>
    </xf>
    <xf numFmtId="0" fontId="7" fillId="0" borderId="13" xfId="3" applyFont="1" applyBorder="1" applyAlignment="1">
      <alignment horizontal="center"/>
    </xf>
    <xf numFmtId="0" fontId="6" fillId="0" borderId="8" xfId="3" applyFont="1" applyBorder="1" applyAlignment="1">
      <alignment horizontal="left" vertical="center"/>
    </xf>
    <xf numFmtId="0" fontId="6" fillId="0" borderId="11" xfId="3" applyFont="1" applyBorder="1" applyAlignment="1">
      <alignment horizontal="left" vertical="center"/>
    </xf>
    <xf numFmtId="0" fontId="1" fillId="7" borderId="8" xfId="3" applyFont="1" applyFill="1" applyBorder="1" applyAlignment="1">
      <alignment horizontal="left" vertical="center" wrapText="1"/>
    </xf>
    <xf numFmtId="0" fontId="1" fillId="7" borderId="11" xfId="3" applyFont="1" applyFill="1" applyBorder="1" applyAlignment="1">
      <alignment horizontal="left" vertical="center" wrapText="1"/>
    </xf>
    <xf numFmtId="0" fontId="6" fillId="7" borderId="8" xfId="3" applyFont="1" applyFill="1" applyBorder="1" applyAlignment="1">
      <alignment vertical="center" wrapText="1"/>
    </xf>
    <xf numFmtId="0" fontId="6" fillId="7" borderId="13" xfId="3" applyFont="1" applyFill="1" applyBorder="1" applyAlignment="1">
      <alignment vertical="center" wrapText="1"/>
    </xf>
    <xf numFmtId="0" fontId="6" fillId="7" borderId="11" xfId="3" applyFont="1" applyFill="1" applyBorder="1" applyAlignment="1">
      <alignment vertical="center" wrapText="1"/>
    </xf>
    <xf numFmtId="0" fontId="6" fillId="0" borderId="13" xfId="3" applyFont="1" applyBorder="1" applyAlignment="1">
      <alignment horizontal="center" vertical="center"/>
    </xf>
    <xf numFmtId="0" fontId="6" fillId="7" borderId="8" xfId="3" applyFont="1" applyFill="1" applyBorder="1" applyAlignment="1">
      <alignment horizontal="center" vertical="center" wrapText="1"/>
    </xf>
    <xf numFmtId="0" fontId="6" fillId="7" borderId="13" xfId="3" applyFont="1" applyFill="1" applyBorder="1" applyAlignment="1">
      <alignment horizontal="center" vertical="center" wrapText="1"/>
    </xf>
    <xf numFmtId="0" fontId="6" fillId="7" borderId="11" xfId="3" applyFont="1" applyFill="1" applyBorder="1" applyAlignment="1">
      <alignment horizontal="center" vertical="center" wrapText="1"/>
    </xf>
    <xf numFmtId="0" fontId="7" fillId="7" borderId="8" xfId="3" applyFont="1" applyFill="1" applyBorder="1" applyAlignment="1">
      <alignment horizontal="left" vertical="center" wrapText="1"/>
    </xf>
    <xf numFmtId="0" fontId="7" fillId="7" borderId="13" xfId="3" applyFont="1" applyFill="1" applyBorder="1" applyAlignment="1">
      <alignment horizontal="left" vertical="center" wrapText="1"/>
    </xf>
    <xf numFmtId="0" fontId="7" fillId="7" borderId="11" xfId="3" applyFont="1" applyFill="1" applyBorder="1" applyAlignment="1">
      <alignment horizontal="left" vertical="center" wrapText="1"/>
    </xf>
    <xf numFmtId="14" fontId="7" fillId="0" borderId="13" xfId="3" applyNumberFormat="1" applyFont="1" applyBorder="1" applyAlignment="1" applyProtection="1">
      <alignment horizontal="center" vertical="center" wrapText="1"/>
      <protection locked="0"/>
    </xf>
    <xf numFmtId="9" fontId="7" fillId="0" borderId="8" xfId="3" applyNumberFormat="1" applyFont="1" applyBorder="1" applyAlignment="1">
      <alignment horizontal="center" vertical="center"/>
    </xf>
    <xf numFmtId="9" fontId="7" fillId="0" borderId="13" xfId="3" applyNumberFormat="1" applyFont="1" applyBorder="1" applyAlignment="1">
      <alignment horizontal="center" vertical="center"/>
    </xf>
    <xf numFmtId="9" fontId="7" fillId="0" borderId="11" xfId="3" applyNumberFormat="1" applyFont="1" applyBorder="1" applyAlignment="1">
      <alignment horizontal="center" vertical="center"/>
    </xf>
    <xf numFmtId="0" fontId="8" fillId="0" borderId="8" xfId="3" applyFont="1" applyBorder="1" applyAlignment="1">
      <alignment horizontal="center" vertical="center" wrapText="1"/>
    </xf>
    <xf numFmtId="0" fontId="8" fillId="0" borderId="11" xfId="3" applyFont="1" applyBorder="1" applyAlignment="1">
      <alignment horizontal="center" vertical="center" wrapText="1"/>
    </xf>
    <xf numFmtId="0" fontId="7" fillId="24" borderId="8" xfId="3" applyFont="1" applyFill="1" applyBorder="1" applyAlignment="1">
      <alignment horizontal="center" vertical="center"/>
    </xf>
    <xf numFmtId="0" fontId="7" fillId="24" borderId="11" xfId="3" applyFont="1" applyFill="1" applyBorder="1" applyAlignment="1">
      <alignment horizontal="center" vertical="center"/>
    </xf>
    <xf numFmtId="0" fontId="8" fillId="0" borderId="8" xfId="3" applyFont="1" applyBorder="1" applyAlignment="1">
      <alignment horizontal="center" vertical="center"/>
    </xf>
    <xf numFmtId="0" fontId="8" fillId="0" borderId="11" xfId="3" applyFont="1" applyBorder="1" applyAlignment="1">
      <alignment horizontal="center" vertical="center"/>
    </xf>
    <xf numFmtId="1" fontId="7" fillId="24" borderId="8" xfId="2" applyNumberFormat="1" applyFont="1" applyFill="1" applyBorder="1" applyAlignment="1">
      <alignment horizontal="center" vertical="center" wrapText="1"/>
    </xf>
    <xf numFmtId="1" fontId="7" fillId="24" borderId="11" xfId="2" applyNumberFormat="1" applyFont="1" applyFill="1" applyBorder="1" applyAlignment="1">
      <alignment horizontal="center" vertical="center" wrapText="1"/>
    </xf>
    <xf numFmtId="0" fontId="8" fillId="7" borderId="8" xfId="3" applyFont="1" applyFill="1" applyBorder="1" applyAlignment="1">
      <alignment horizontal="center" vertical="center" wrapText="1"/>
    </xf>
    <xf numFmtId="0" fontId="8" fillId="7" borderId="11" xfId="3" applyFont="1" applyFill="1" applyBorder="1" applyAlignment="1">
      <alignment horizontal="center" vertical="center" wrapText="1"/>
    </xf>
    <xf numFmtId="0" fontId="1" fillId="0" borderId="8" xfId="3" applyFont="1" applyBorder="1" applyAlignment="1">
      <alignment horizontal="center" vertical="center" wrapText="1"/>
    </xf>
    <xf numFmtId="0" fontId="1" fillId="0" borderId="13" xfId="3" applyFont="1" applyBorder="1" applyAlignment="1">
      <alignment horizontal="center" vertical="center" wrapText="1"/>
    </xf>
    <xf numFmtId="0" fontId="1" fillId="0" borderId="11" xfId="3" applyFont="1" applyBorder="1" applyAlignment="1">
      <alignment horizontal="center" vertical="center" wrapText="1"/>
    </xf>
    <xf numFmtId="0" fontId="7" fillId="19" borderId="8" xfId="3" applyFont="1" applyFill="1" applyBorder="1" applyAlignment="1">
      <alignment horizontal="center" vertical="center"/>
    </xf>
    <xf numFmtId="0" fontId="7" fillId="19" borderId="13" xfId="3" applyFont="1" applyFill="1" applyBorder="1" applyAlignment="1">
      <alignment horizontal="center" vertical="center"/>
    </xf>
    <xf numFmtId="0" fontId="7" fillId="19" borderId="11" xfId="3" applyFont="1" applyFill="1" applyBorder="1" applyAlignment="1">
      <alignment horizontal="center" vertical="center"/>
    </xf>
    <xf numFmtId="0" fontId="7" fillId="7" borderId="4" xfId="3" applyFont="1" applyFill="1" applyBorder="1" applyAlignment="1">
      <alignment horizontal="center" vertical="top" wrapText="1"/>
    </xf>
    <xf numFmtId="0" fontId="7" fillId="0" borderId="8" xfId="3" applyFont="1" applyBorder="1" applyAlignment="1">
      <alignment horizontal="center" vertical="top" wrapText="1"/>
    </xf>
    <xf numFmtId="0" fontId="7" fillId="0" borderId="11" xfId="3" applyFont="1" applyBorder="1" applyAlignment="1">
      <alignment horizontal="center" vertical="top" wrapText="1"/>
    </xf>
    <xf numFmtId="0" fontId="7" fillId="7" borderId="8" xfId="3" applyFont="1" applyFill="1" applyBorder="1" applyAlignment="1">
      <alignment horizontal="center" vertical="top" wrapText="1"/>
    </xf>
    <xf numFmtId="0" fontId="7" fillId="7" borderId="11" xfId="3" applyFont="1" applyFill="1" applyBorder="1" applyAlignment="1">
      <alignment horizontal="center" vertical="top" wrapText="1"/>
    </xf>
    <xf numFmtId="0" fontId="13" fillId="0" borderId="8" xfId="3" applyFont="1" applyBorder="1" applyAlignment="1">
      <alignment horizontal="center" vertical="top"/>
    </xf>
    <xf numFmtId="0" fontId="13" fillId="0" borderId="11" xfId="3" applyFont="1" applyBorder="1" applyAlignment="1">
      <alignment horizontal="center" vertical="top"/>
    </xf>
    <xf numFmtId="0" fontId="7" fillId="7" borderId="13" xfId="3" applyFont="1" applyFill="1" applyBorder="1" applyAlignment="1">
      <alignment horizontal="center" vertical="top" wrapText="1"/>
    </xf>
    <xf numFmtId="0" fontId="7" fillId="7" borderId="8" xfId="3" quotePrefix="1" applyFont="1" applyFill="1" applyBorder="1" applyAlignment="1">
      <alignment horizontal="center" vertical="top" wrapText="1"/>
    </xf>
    <xf numFmtId="0" fontId="7" fillId="7" borderId="13" xfId="3" quotePrefix="1" applyFont="1" applyFill="1" applyBorder="1" applyAlignment="1">
      <alignment horizontal="center" vertical="top" wrapText="1"/>
    </xf>
    <xf numFmtId="0" fontId="7" fillId="0" borderId="8" xfId="3" applyFont="1" applyBorder="1" applyAlignment="1">
      <alignment horizontal="center" vertical="top"/>
    </xf>
    <xf numFmtId="0" fontId="7" fillId="0" borderId="13" xfId="3" applyFont="1" applyBorder="1" applyAlignment="1">
      <alignment horizontal="center" vertical="top"/>
    </xf>
    <xf numFmtId="0" fontId="6" fillId="0" borderId="4" xfId="3" applyFont="1" applyBorder="1" applyAlignment="1">
      <alignment horizontal="center" vertical="center" wrapText="1"/>
    </xf>
    <xf numFmtId="0" fontId="7" fillId="0" borderId="4" xfId="3" applyFont="1" applyBorder="1" applyAlignment="1">
      <alignment horizontal="center" vertical="center" wrapText="1"/>
    </xf>
    <xf numFmtId="0" fontId="7" fillId="0" borderId="4" xfId="3" applyFont="1" applyBorder="1" applyAlignment="1">
      <alignment horizontal="center" vertical="center"/>
    </xf>
    <xf numFmtId="0" fontId="6" fillId="0" borderId="4" xfId="3" applyFont="1" applyBorder="1" applyAlignment="1">
      <alignment horizontal="left" vertical="center" wrapText="1"/>
    </xf>
    <xf numFmtId="0" fontId="6" fillId="7" borderId="4" xfId="3" applyFont="1" applyFill="1" applyBorder="1" applyAlignment="1">
      <alignment vertical="center" wrapText="1"/>
    </xf>
    <xf numFmtId="0" fontId="13" fillId="0" borderId="4" xfId="3" applyFont="1" applyBorder="1" applyAlignment="1">
      <alignment horizontal="center" vertical="center"/>
    </xf>
    <xf numFmtId="0" fontId="6" fillId="7" borderId="4" xfId="3" applyFont="1" applyFill="1" applyBorder="1" applyAlignment="1">
      <alignment horizontal="left" vertical="center" wrapText="1"/>
    </xf>
    <xf numFmtId="0" fontId="1" fillId="7" borderId="13" xfId="3" applyFont="1" applyFill="1" applyBorder="1" applyAlignment="1">
      <alignment horizontal="left" vertical="center" wrapText="1"/>
    </xf>
    <xf numFmtId="0" fontId="7" fillId="0" borderId="13" xfId="3" applyFont="1" applyBorder="1" applyAlignment="1">
      <alignment horizontal="center" vertical="top" wrapText="1"/>
    </xf>
    <xf numFmtId="0" fontId="13" fillId="0" borderId="8" xfId="5" applyFont="1" applyBorder="1" applyAlignment="1" applyProtection="1">
      <alignment horizontal="center" vertical="center" wrapText="1"/>
      <protection locked="0"/>
    </xf>
    <xf numFmtId="0" fontId="13" fillId="0" borderId="13" xfId="5" applyFont="1" applyBorder="1" applyAlignment="1" applyProtection="1">
      <alignment horizontal="center" vertical="center" wrapText="1"/>
      <protection locked="0"/>
    </xf>
    <xf numFmtId="0" fontId="13" fillId="0" borderId="11" xfId="5" applyFont="1" applyBorder="1" applyAlignment="1" applyProtection="1">
      <alignment horizontal="center" vertical="center" wrapText="1"/>
      <protection locked="0"/>
    </xf>
    <xf numFmtId="0" fontId="7" fillId="7" borderId="8" xfId="5" applyFont="1" applyFill="1" applyBorder="1" applyAlignment="1" applyProtection="1">
      <alignment horizontal="center" vertical="center" wrapText="1"/>
      <protection locked="0"/>
    </xf>
    <xf numFmtId="0" fontId="7" fillId="7" borderId="13" xfId="5" applyFont="1" applyFill="1" applyBorder="1" applyAlignment="1" applyProtection="1">
      <alignment horizontal="center" vertical="center" wrapText="1"/>
      <protection locked="0"/>
    </xf>
    <xf numFmtId="0" fontId="7" fillId="7" borderId="11" xfId="5" applyFont="1" applyFill="1" applyBorder="1" applyAlignment="1" applyProtection="1">
      <alignment horizontal="center" vertical="center" wrapText="1"/>
      <protection locked="0"/>
    </xf>
    <xf numFmtId="0" fontId="7" fillId="0" borderId="8" xfId="5" applyFont="1" applyBorder="1" applyAlignment="1">
      <alignment horizontal="center" vertical="center"/>
    </xf>
    <xf numFmtId="0" fontId="7" fillId="0" borderId="13" xfId="5" applyFont="1" applyBorder="1" applyAlignment="1">
      <alignment horizontal="center" vertical="center"/>
    </xf>
    <xf numFmtId="0" fontId="7" fillId="0" borderId="11" xfId="5" applyFont="1" applyBorder="1" applyAlignment="1">
      <alignment horizontal="center" vertical="center"/>
    </xf>
    <xf numFmtId="0" fontId="6" fillId="7" borderId="8" xfId="5" applyFont="1" applyFill="1" applyBorder="1" applyAlignment="1">
      <alignment horizontal="center" vertical="center" wrapText="1"/>
    </xf>
    <xf numFmtId="0" fontId="6" fillId="7" borderId="13" xfId="5" applyFont="1" applyFill="1" applyBorder="1" applyAlignment="1">
      <alignment horizontal="center" vertical="center" wrapText="1"/>
    </xf>
    <xf numFmtId="0" fontId="6" fillId="7" borderId="11" xfId="5" applyFont="1" applyFill="1" applyBorder="1" applyAlignment="1">
      <alignment horizontal="center" vertical="center" wrapText="1"/>
    </xf>
    <xf numFmtId="0" fontId="6" fillId="0" borderId="8" xfId="5" applyFont="1" applyBorder="1" applyAlignment="1" applyProtection="1">
      <alignment horizontal="left" vertical="center" wrapText="1"/>
      <protection locked="0"/>
    </xf>
    <xf numFmtId="0" fontId="6" fillId="0" borderId="13" xfId="5" applyFont="1" applyBorder="1" applyAlignment="1" applyProtection="1">
      <alignment horizontal="left" vertical="center" wrapText="1"/>
      <protection locked="0"/>
    </xf>
    <xf numFmtId="0" fontId="6" fillId="0" borderId="11" xfId="5" applyFont="1" applyBorder="1" applyAlignment="1" applyProtection="1">
      <alignment horizontal="left" vertical="center" wrapText="1"/>
      <protection locked="0"/>
    </xf>
    <xf numFmtId="0" fontId="6" fillId="7" borderId="8" xfId="5" applyFont="1" applyFill="1" applyBorder="1" applyAlignment="1" applyProtection="1">
      <alignment horizontal="center" vertical="center" wrapText="1"/>
      <protection locked="0"/>
    </xf>
    <xf numFmtId="0" fontId="6" fillId="7" borderId="13" xfId="5" applyFont="1" applyFill="1" applyBorder="1" applyAlignment="1" applyProtection="1">
      <alignment horizontal="center" vertical="center" wrapText="1"/>
      <protection locked="0"/>
    </xf>
    <xf numFmtId="0" fontId="6" fillId="7" borderId="11" xfId="5" applyFont="1" applyFill="1" applyBorder="1" applyAlignment="1" applyProtection="1">
      <alignment horizontal="center" vertical="center" wrapText="1"/>
      <protection locked="0"/>
    </xf>
    <xf numFmtId="0" fontId="6" fillId="0" borderId="8" xfId="5" applyFont="1" applyBorder="1" applyAlignment="1">
      <alignment horizontal="left" vertical="center" wrapText="1"/>
    </xf>
    <xf numFmtId="0" fontId="6" fillId="0" borderId="13" xfId="5" applyFont="1" applyBorder="1" applyAlignment="1">
      <alignment horizontal="left" vertical="center" wrapText="1"/>
    </xf>
    <xf numFmtId="0" fontId="6" fillId="0" borderId="11" xfId="5" applyFont="1" applyBorder="1" applyAlignment="1">
      <alignment horizontal="left" vertical="center" wrapText="1"/>
    </xf>
    <xf numFmtId="0" fontId="7" fillId="0" borderId="8" xfId="5" applyFont="1" applyBorder="1" applyAlignment="1" applyProtection="1">
      <alignment horizontal="center" vertical="center" wrapText="1"/>
      <protection locked="0"/>
    </xf>
    <xf numFmtId="0" fontId="7" fillId="0" borderId="11" xfId="5" applyFont="1" applyBorder="1" applyAlignment="1" applyProtection="1">
      <alignment horizontal="center" vertical="center" wrapText="1"/>
      <protection locked="0"/>
    </xf>
    <xf numFmtId="0" fontId="7" fillId="0" borderId="4" xfId="3" applyFont="1" applyBorder="1" applyAlignment="1">
      <alignment horizontal="center"/>
    </xf>
    <xf numFmtId="0" fontId="6" fillId="0" borderId="8" xfId="5" applyFont="1" applyBorder="1" applyAlignment="1">
      <alignment horizontal="center" vertical="center"/>
    </xf>
    <xf numFmtId="0" fontId="6" fillId="0" borderId="11" xfId="5" applyFont="1" applyBorder="1" applyAlignment="1">
      <alignment horizontal="center" vertical="center"/>
    </xf>
    <xf numFmtId="0" fontId="6" fillId="0" borderId="8" xfId="5" applyFont="1" applyBorder="1" applyAlignment="1" applyProtection="1">
      <alignment horizontal="center" vertical="center" wrapText="1"/>
      <protection locked="0"/>
    </xf>
    <xf numFmtId="0" fontId="6" fillId="0" borderId="11" xfId="5" applyFont="1" applyBorder="1" applyAlignment="1" applyProtection="1">
      <alignment horizontal="center" vertical="center" wrapText="1"/>
      <protection locked="0"/>
    </xf>
    <xf numFmtId="0" fontId="6" fillId="7" borderId="8" xfId="5" applyFont="1" applyFill="1" applyBorder="1" applyAlignment="1">
      <alignment horizontal="left" vertical="center" wrapText="1"/>
    </xf>
    <xf numFmtId="0" fontId="6" fillId="7" borderId="11" xfId="5" applyFont="1" applyFill="1" applyBorder="1" applyAlignment="1">
      <alignment horizontal="left" vertical="center" wrapText="1"/>
    </xf>
    <xf numFmtId="0" fontId="12" fillId="0" borderId="8" xfId="5" applyFont="1" applyBorder="1" applyAlignment="1">
      <alignment horizontal="center" vertical="center"/>
    </xf>
    <xf numFmtId="0" fontId="12" fillId="0" borderId="13" xfId="5" applyFont="1" applyBorder="1" applyAlignment="1">
      <alignment horizontal="center" vertical="center"/>
    </xf>
    <xf numFmtId="0" fontId="12" fillId="0" borderId="11" xfId="5" applyFont="1" applyBorder="1" applyAlignment="1">
      <alignment horizontal="center" vertical="center"/>
    </xf>
    <xf numFmtId="0" fontId="6" fillId="0" borderId="13" xfId="5" applyFont="1" applyBorder="1" applyAlignment="1">
      <alignment horizontal="center" vertical="center"/>
    </xf>
    <xf numFmtId="0" fontId="1" fillId="7" borderId="8" xfId="5" applyFont="1" applyFill="1" applyBorder="1" applyAlignment="1">
      <alignment horizontal="left" vertical="center" wrapText="1"/>
    </xf>
    <xf numFmtId="0" fontId="1" fillId="7" borderId="13" xfId="5" applyFont="1" applyFill="1" applyBorder="1" applyAlignment="1">
      <alignment horizontal="left" vertical="center" wrapText="1"/>
    </xf>
    <xf numFmtId="0" fontId="1" fillId="7" borderId="11" xfId="5" applyFont="1" applyFill="1" applyBorder="1" applyAlignment="1">
      <alignment horizontal="left" vertical="center" wrapText="1"/>
    </xf>
    <xf numFmtId="0" fontId="6" fillId="7" borderId="13" xfId="5" applyFont="1" applyFill="1" applyBorder="1" applyAlignment="1">
      <alignment horizontal="left" vertical="center" wrapText="1"/>
    </xf>
    <xf numFmtId="0" fontId="6" fillId="0" borderId="13" xfId="5" applyFont="1" applyBorder="1" applyAlignment="1" applyProtection="1">
      <alignment horizontal="center" vertical="center" wrapText="1"/>
      <protection locked="0"/>
    </xf>
    <xf numFmtId="0" fontId="7" fillId="0" borderId="13" xfId="5" applyFont="1" applyBorder="1" applyAlignment="1" applyProtection="1">
      <alignment horizontal="center" vertical="center" wrapText="1"/>
      <protection locked="0"/>
    </xf>
    <xf numFmtId="0" fontId="14" fillId="0" borderId="4" xfId="3" applyFont="1" applyBorder="1" applyAlignment="1">
      <alignment horizontal="left" vertical="center" wrapText="1"/>
    </xf>
    <xf numFmtId="0" fontId="1" fillId="0" borderId="4" xfId="3" applyFont="1" applyBorder="1" applyAlignment="1">
      <alignment horizontal="left" vertical="center" wrapText="1"/>
    </xf>
    <xf numFmtId="0" fontId="7" fillId="0" borderId="4" xfId="3" applyFont="1" applyBorder="1" applyAlignment="1">
      <alignment horizontal="center" vertical="top" wrapText="1"/>
    </xf>
    <xf numFmtId="0" fontId="1" fillId="0" borderId="8" xfId="5" applyFont="1" applyBorder="1" applyAlignment="1" applyProtection="1">
      <alignment horizontal="left" vertical="center" wrapText="1"/>
      <protection locked="0"/>
    </xf>
    <xf numFmtId="0" fontId="1" fillId="0" borderId="11" xfId="5" applyFont="1" applyBorder="1" applyAlignment="1" applyProtection="1">
      <alignment horizontal="left" vertical="center" wrapText="1"/>
      <protection locked="0"/>
    </xf>
    <xf numFmtId="0" fontId="1" fillId="0" borderId="8" xfId="3" applyFont="1" applyBorder="1" applyAlignment="1">
      <alignment horizontal="center" vertical="center"/>
    </xf>
    <xf numFmtId="0" fontId="1" fillId="0" borderId="11" xfId="3" applyFont="1" applyBorder="1" applyAlignment="1">
      <alignment horizontal="center" vertical="top"/>
    </xf>
    <xf numFmtId="0" fontId="1" fillId="7" borderId="11" xfId="3" applyFont="1" applyFill="1" applyBorder="1" applyAlignment="1">
      <alignment horizontal="left" vertical="top" wrapText="1"/>
    </xf>
    <xf numFmtId="0" fontId="6" fillId="0" borderId="4" xfId="3" applyFont="1" applyBorder="1" applyAlignment="1">
      <alignment horizontal="left" vertical="top" wrapText="1"/>
    </xf>
    <xf numFmtId="0" fontId="6" fillId="0" borderId="4" xfId="3" applyFont="1" applyBorder="1" applyAlignment="1">
      <alignment horizontal="center" vertical="top" wrapText="1"/>
    </xf>
    <xf numFmtId="0" fontId="1" fillId="7" borderId="4" xfId="3" applyFont="1" applyFill="1" applyBorder="1" applyAlignment="1">
      <alignment horizontal="left" vertical="center" wrapText="1"/>
    </xf>
    <xf numFmtId="0" fontId="13" fillId="7" borderId="4" xfId="3" applyFont="1" applyFill="1" applyBorder="1" applyAlignment="1">
      <alignment horizontal="left" vertical="center" wrapText="1"/>
    </xf>
    <xf numFmtId="0" fontId="6" fillId="0" borderId="8" xfId="3" applyFont="1" applyBorder="1" applyAlignment="1">
      <alignment horizontal="center" vertical="top"/>
    </xf>
    <xf numFmtId="0" fontId="13" fillId="0" borderId="11" xfId="3" applyFont="1" applyBorder="1" applyAlignment="1">
      <alignment horizontal="left" vertical="center" wrapText="1"/>
    </xf>
    <xf numFmtId="0" fontId="7" fillId="0" borderId="11" xfId="3" applyFont="1" applyBorder="1" applyAlignment="1">
      <alignment horizontal="center" vertical="top"/>
    </xf>
    <xf numFmtId="0" fontId="13" fillId="0" borderId="11" xfId="3" applyFont="1" applyBorder="1" applyAlignment="1">
      <alignment horizontal="center" vertical="top" wrapText="1"/>
    </xf>
    <xf numFmtId="0" fontId="7" fillId="0" borderId="4" xfId="3" applyFont="1" applyBorder="1" applyAlignment="1">
      <alignment horizontal="left" vertical="top" wrapText="1"/>
    </xf>
    <xf numFmtId="0" fontId="13" fillId="0" borderId="4" xfId="3" applyFont="1" applyBorder="1" applyAlignment="1">
      <alignment horizontal="left" vertical="center" wrapText="1"/>
    </xf>
    <xf numFmtId="0" fontId="6" fillId="7" borderId="8" xfId="3" applyFont="1" applyFill="1" applyBorder="1" applyAlignment="1">
      <alignment horizontal="center" vertical="center"/>
    </xf>
    <xf numFmtId="0" fontId="7" fillId="7" borderId="11" xfId="3" applyFont="1" applyFill="1" applyBorder="1" applyAlignment="1">
      <alignment horizontal="center" vertical="top"/>
    </xf>
    <xf numFmtId="0" fontId="13" fillId="0" borderId="11" xfId="3" applyFont="1" applyBorder="1" applyAlignment="1">
      <alignment horizontal="left" vertical="top" wrapText="1"/>
    </xf>
    <xf numFmtId="0" fontId="14" fillId="0" borderId="4" xfId="3" applyFont="1" applyBorder="1" applyAlignment="1">
      <alignment vertical="center" wrapText="1"/>
    </xf>
    <xf numFmtId="0" fontId="13" fillId="0" borderId="4" xfId="3" applyFont="1" applyBorder="1" applyAlignment="1">
      <alignment vertical="center" wrapText="1"/>
    </xf>
    <xf numFmtId="0" fontId="15" fillId="0" borderId="4" xfId="3" applyFont="1" applyBorder="1" applyAlignment="1">
      <alignment horizontal="left" vertical="center" wrapText="1"/>
    </xf>
    <xf numFmtId="0" fontId="18" fillId="0" borderId="4" xfId="3" applyFont="1" applyBorder="1" applyAlignment="1">
      <alignment horizontal="left" vertical="top" wrapText="1"/>
    </xf>
    <xf numFmtId="0" fontId="7" fillId="7" borderId="4" xfId="3" applyFont="1" applyFill="1" applyBorder="1" applyAlignment="1">
      <alignment horizontal="left" vertical="top" wrapText="1"/>
    </xf>
    <xf numFmtId="0" fontId="6" fillId="7" borderId="4" xfId="3" applyFont="1" applyFill="1" applyBorder="1" applyAlignment="1">
      <alignment horizontal="center" vertical="center" wrapText="1"/>
    </xf>
    <xf numFmtId="0" fontId="15" fillId="7" borderId="4" xfId="3" applyFont="1" applyFill="1" applyBorder="1" applyAlignment="1">
      <alignment horizontal="left" vertical="center" wrapText="1"/>
    </xf>
    <xf numFmtId="0" fontId="16" fillId="7" borderId="4" xfId="3" applyFont="1" applyFill="1" applyBorder="1" applyAlignment="1">
      <alignment horizontal="left" vertical="center" wrapText="1"/>
    </xf>
    <xf numFmtId="0" fontId="12" fillId="0" borderId="4" xfId="3" applyFont="1" applyBorder="1" applyAlignment="1">
      <alignment horizontal="left" vertical="top" wrapText="1"/>
    </xf>
    <xf numFmtId="0" fontId="7" fillId="7" borderId="13" xfId="3" applyFont="1" applyFill="1" applyBorder="1" applyAlignment="1">
      <alignment horizontal="left" vertical="top"/>
    </xf>
    <xf numFmtId="0" fontId="7" fillId="0" borderId="4" xfId="3" applyFont="1" applyBorder="1" applyAlignment="1">
      <alignment horizontal="left" vertical="center" wrapText="1"/>
    </xf>
    <xf numFmtId="0" fontId="6" fillId="7" borderId="8" xfId="3" applyFont="1" applyFill="1" applyBorder="1" applyAlignment="1">
      <alignment horizontal="left" vertical="center"/>
    </xf>
    <xf numFmtId="0" fontId="6" fillId="22" borderId="8" xfId="1" applyFont="1" applyFill="1" applyBorder="1" applyAlignment="1">
      <alignment horizontal="left" vertical="center" wrapText="1"/>
    </xf>
    <xf numFmtId="0" fontId="6" fillId="22" borderId="11" xfId="1" applyFont="1" applyFill="1" applyBorder="1" applyAlignment="1">
      <alignment horizontal="left" vertical="center" wrapText="1"/>
    </xf>
    <xf numFmtId="0" fontId="1" fillId="7" borderId="8" xfId="1" applyFont="1" applyFill="1" applyBorder="1" applyAlignment="1">
      <alignment horizontal="left" vertical="center" wrapText="1"/>
    </xf>
    <xf numFmtId="0" fontId="1" fillId="7" borderId="13" xfId="1" applyFont="1" applyFill="1" applyBorder="1" applyAlignment="1">
      <alignment horizontal="left" vertical="center" wrapText="1"/>
    </xf>
    <xf numFmtId="0" fontId="6" fillId="22" borderId="8" xfId="1" applyFont="1" applyFill="1" applyBorder="1" applyAlignment="1">
      <alignment horizontal="center" vertical="top" wrapText="1"/>
    </xf>
    <xf numFmtId="0" fontId="6" fillId="22" borderId="11" xfId="1" applyFont="1" applyFill="1" applyBorder="1" applyAlignment="1">
      <alignment horizontal="center" vertical="top" wrapText="1"/>
    </xf>
    <xf numFmtId="0" fontId="6" fillId="22" borderId="13" xfId="1" applyFont="1" applyFill="1" applyBorder="1" applyAlignment="1">
      <alignment horizontal="left" vertical="center" wrapText="1"/>
    </xf>
    <xf numFmtId="0" fontId="6" fillId="0" borderId="8" xfId="1" applyFont="1" applyBorder="1" applyAlignment="1">
      <alignment horizontal="center" vertical="top" wrapText="1"/>
    </xf>
    <xf numFmtId="0" fontId="6" fillId="0" borderId="11" xfId="1" applyFont="1" applyBorder="1" applyAlignment="1">
      <alignment horizontal="center" vertical="top" wrapText="1"/>
    </xf>
    <xf numFmtId="0" fontId="1" fillId="7" borderId="11" xfId="1" applyFont="1" applyFill="1" applyBorder="1" applyAlignment="1">
      <alignment horizontal="left" vertical="center" wrapText="1"/>
    </xf>
    <xf numFmtId="0" fontId="6" fillId="22" borderId="8" xfId="1" applyFont="1" applyFill="1" applyBorder="1" applyAlignment="1">
      <alignment horizontal="center" vertical="center" wrapText="1"/>
    </xf>
    <xf numFmtId="0" fontId="6" fillId="22" borderId="13" xfId="1" applyFont="1" applyFill="1" applyBorder="1" applyAlignment="1">
      <alignment horizontal="center" vertical="center" wrapText="1"/>
    </xf>
    <xf numFmtId="0" fontId="6" fillId="22" borderId="11" xfId="1" applyFont="1" applyFill="1" applyBorder="1" applyAlignment="1">
      <alignment horizontal="center" vertical="center" wrapText="1"/>
    </xf>
    <xf numFmtId="0" fontId="6" fillId="0" borderId="8"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8" xfId="1" applyFont="1" applyBorder="1" applyAlignment="1">
      <alignment horizontal="center" vertical="center"/>
    </xf>
    <xf numFmtId="0" fontId="6" fillId="0" borderId="13" xfId="1" applyFont="1" applyBorder="1" applyAlignment="1">
      <alignment horizontal="center" vertical="center"/>
    </xf>
    <xf numFmtId="0" fontId="6" fillId="0" borderId="11" xfId="1" applyFont="1" applyBorder="1" applyAlignment="1">
      <alignment horizontal="center" vertical="center"/>
    </xf>
    <xf numFmtId="0" fontId="1" fillId="7" borderId="8" xfId="1" applyFont="1" applyFill="1" applyBorder="1" applyAlignment="1">
      <alignment vertical="center" wrapText="1"/>
    </xf>
    <xf numFmtId="0" fontId="1" fillId="7" borderId="13" xfId="1" applyFont="1" applyFill="1" applyBorder="1" applyAlignment="1">
      <alignment vertical="center" wrapText="1"/>
    </xf>
    <xf numFmtId="0" fontId="1" fillId="7" borderId="11" xfId="1" applyFont="1" applyFill="1" applyBorder="1" applyAlignment="1">
      <alignment vertical="center" wrapText="1"/>
    </xf>
    <xf numFmtId="0" fontId="5" fillId="17" borderId="4" xfId="1" applyFont="1" applyFill="1" applyBorder="1" applyAlignment="1">
      <alignment horizontal="center" vertical="top" wrapText="1"/>
    </xf>
    <xf numFmtId="0" fontId="5" fillId="17" borderId="9" xfId="1" applyFont="1" applyFill="1" applyBorder="1" applyAlignment="1">
      <alignment horizontal="center" vertical="top" wrapText="1"/>
    </xf>
    <xf numFmtId="0" fontId="5" fillId="17" borderId="14" xfId="1" applyFont="1" applyFill="1" applyBorder="1" applyAlignment="1">
      <alignment horizontal="center" vertical="top" wrapText="1"/>
    </xf>
    <xf numFmtId="0" fontId="3" fillId="20" borderId="8" xfId="1" applyFont="1" applyFill="1" applyBorder="1" applyAlignment="1">
      <alignment horizontal="center" vertical="top" wrapText="1"/>
    </xf>
    <xf numFmtId="0" fontId="3" fillId="20" borderId="11" xfId="1" applyFont="1" applyFill="1" applyBorder="1" applyAlignment="1">
      <alignment horizontal="center" vertical="top" wrapText="1"/>
    </xf>
    <xf numFmtId="0" fontId="5" fillId="21" borderId="8" xfId="1" applyFont="1" applyFill="1" applyBorder="1" applyAlignment="1">
      <alignment horizontal="center" vertical="top" wrapText="1"/>
    </xf>
    <xf numFmtId="0" fontId="5" fillId="21" borderId="11" xfId="1" applyFont="1" applyFill="1" applyBorder="1" applyAlignment="1">
      <alignment horizontal="center" vertical="top" wrapText="1"/>
    </xf>
    <xf numFmtId="0" fontId="5" fillId="21" borderId="8" xfId="1" applyFont="1" applyFill="1" applyBorder="1" applyAlignment="1" applyProtection="1">
      <alignment horizontal="center" vertical="top" wrapText="1"/>
      <protection locked="0"/>
    </xf>
    <xf numFmtId="0" fontId="5" fillId="21" borderId="11" xfId="1" applyFont="1" applyFill="1" applyBorder="1" applyAlignment="1" applyProtection="1">
      <alignment horizontal="center" vertical="top" wrapText="1"/>
      <protection locked="0"/>
    </xf>
    <xf numFmtId="0" fontId="4" fillId="18" borderId="4" xfId="1" applyFont="1" applyFill="1" applyBorder="1" applyAlignment="1">
      <alignment horizontal="center" vertical="top"/>
    </xf>
    <xf numFmtId="0" fontId="6" fillId="17" borderId="4" xfId="1" applyFont="1" applyFill="1" applyBorder="1" applyAlignment="1">
      <alignment vertical="top"/>
    </xf>
    <xf numFmtId="0" fontId="4" fillId="18" borderId="4" xfId="1" applyFont="1" applyFill="1" applyBorder="1" applyAlignment="1">
      <alignment horizontal="center" vertical="top" wrapText="1"/>
    </xf>
    <xf numFmtId="0" fontId="4" fillId="19" borderId="8" xfId="1" applyFont="1" applyFill="1" applyBorder="1" applyAlignment="1">
      <alignment horizontal="center" vertical="top" textRotation="90" wrapText="1"/>
    </xf>
    <xf numFmtId="0" fontId="4" fillId="19" borderId="11" xfId="1" applyFont="1" applyFill="1" applyBorder="1" applyAlignment="1">
      <alignment horizontal="center" vertical="top" textRotation="90" wrapText="1"/>
    </xf>
    <xf numFmtId="0" fontId="4" fillId="19" borderId="8" xfId="1" applyFont="1" applyFill="1" applyBorder="1" applyAlignment="1">
      <alignment horizontal="center" vertical="top" wrapText="1"/>
    </xf>
    <xf numFmtId="0" fontId="4" fillId="19" borderId="11" xfId="1" applyFont="1" applyFill="1" applyBorder="1" applyAlignment="1">
      <alignment horizontal="center" vertical="top" wrapText="1"/>
    </xf>
    <xf numFmtId="0" fontId="4" fillId="17" borderId="8" xfId="1" applyFont="1" applyFill="1" applyBorder="1" applyAlignment="1">
      <alignment horizontal="center" vertical="top" wrapText="1"/>
    </xf>
    <xf numFmtId="0" fontId="4" fillId="17" borderId="11" xfId="1" applyFont="1" applyFill="1" applyBorder="1" applyAlignment="1">
      <alignment horizontal="center" vertical="top" wrapText="1"/>
    </xf>
    <xf numFmtId="0" fontId="4" fillId="8" borderId="4" xfId="1" applyFont="1" applyFill="1" applyBorder="1" applyAlignment="1">
      <alignment horizontal="center" vertical="top" wrapText="1"/>
    </xf>
    <xf numFmtId="0" fontId="4" fillId="13" borderId="4" xfId="1" applyFont="1" applyFill="1" applyBorder="1" applyAlignment="1">
      <alignment horizontal="center" vertical="top" wrapText="1"/>
    </xf>
    <xf numFmtId="0" fontId="1" fillId="14" borderId="4" xfId="1" applyFont="1" applyFill="1" applyBorder="1" applyAlignment="1">
      <alignment vertical="top"/>
    </xf>
    <xf numFmtId="0" fontId="4" fillId="8" borderId="5" xfId="1" applyFont="1" applyFill="1" applyBorder="1" applyAlignment="1">
      <alignment horizontal="center" vertical="top" wrapText="1"/>
    </xf>
    <xf numFmtId="0" fontId="4" fillId="8" borderId="6" xfId="1" applyFont="1" applyFill="1" applyBorder="1" applyAlignment="1">
      <alignment horizontal="center" vertical="top" wrapText="1"/>
    </xf>
    <xf numFmtId="0" fontId="4" fillId="8" borderId="7" xfId="1" applyFont="1" applyFill="1" applyBorder="1" applyAlignment="1">
      <alignment horizontal="center" vertical="top" wrapText="1"/>
    </xf>
    <xf numFmtId="0" fontId="5" fillId="17" borderId="5" xfId="1" applyFont="1" applyFill="1" applyBorder="1" applyAlignment="1">
      <alignment horizontal="center" vertical="top"/>
    </xf>
    <xf numFmtId="0" fontId="5" fillId="17" borderId="6" xfId="1" applyFont="1" applyFill="1" applyBorder="1" applyAlignment="1">
      <alignment horizontal="center" vertical="top"/>
    </xf>
    <xf numFmtId="0" fontId="5" fillId="17" borderId="7" xfId="1" applyFont="1" applyFill="1" applyBorder="1" applyAlignment="1">
      <alignment horizontal="center" vertical="top"/>
    </xf>
    <xf numFmtId="0" fontId="4" fillId="13" borderId="4" xfId="1" applyFont="1" applyFill="1" applyBorder="1" applyAlignment="1">
      <alignment horizontal="center" vertical="top"/>
    </xf>
    <xf numFmtId="0" fontId="4" fillId="13" borderId="4" xfId="1" applyFont="1" applyFill="1" applyBorder="1" applyAlignment="1">
      <alignment horizontal="center" vertical="top" textRotation="90"/>
    </xf>
    <xf numFmtId="0" fontId="1" fillId="14" borderId="4" xfId="1" applyFont="1" applyFill="1" applyBorder="1" applyAlignment="1">
      <alignment vertical="top" wrapText="1"/>
    </xf>
    <xf numFmtId="0" fontId="4" fillId="13" borderId="8" xfId="1" applyFont="1" applyFill="1" applyBorder="1" applyAlignment="1">
      <alignment horizontal="center" vertical="top" wrapText="1"/>
    </xf>
    <xf numFmtId="0" fontId="4" fillId="13" borderId="11" xfId="1" applyFont="1" applyFill="1" applyBorder="1" applyAlignment="1">
      <alignment horizontal="center" vertical="top" wrapText="1"/>
    </xf>
    <xf numFmtId="0" fontId="4" fillId="15" borderId="4" xfId="1" applyFont="1" applyFill="1" applyBorder="1" applyAlignment="1">
      <alignment horizontal="center" vertical="top"/>
    </xf>
    <xf numFmtId="0" fontId="1" fillId="16" borderId="4" xfId="1" applyFont="1" applyFill="1" applyBorder="1" applyAlignment="1">
      <alignment vertical="top"/>
    </xf>
    <xf numFmtId="0" fontId="3" fillId="9" borderId="5" xfId="1" applyFont="1" applyFill="1" applyBorder="1" applyAlignment="1">
      <alignment horizontal="center" vertical="top" wrapText="1"/>
    </xf>
    <xf numFmtId="0" fontId="3" fillId="9" borderId="6" xfId="1" applyFont="1" applyFill="1" applyBorder="1" applyAlignment="1">
      <alignment horizontal="center" vertical="top" wrapText="1"/>
    </xf>
    <xf numFmtId="0" fontId="39" fillId="24" borderId="22" xfId="1" applyFont="1" applyFill="1" applyBorder="1" applyAlignment="1">
      <alignment horizontal="center" vertical="center" wrapText="1"/>
    </xf>
    <xf numFmtId="0" fontId="39" fillId="24" borderId="23" xfId="1" applyFont="1" applyFill="1" applyBorder="1" applyAlignment="1">
      <alignment horizontal="center" vertical="center" wrapText="1"/>
    </xf>
    <xf numFmtId="0" fontId="39" fillId="24" borderId="24" xfId="1" applyFont="1" applyFill="1" applyBorder="1" applyAlignment="1">
      <alignment horizontal="center" vertical="center" wrapText="1"/>
    </xf>
    <xf numFmtId="0" fontId="39" fillId="0" borderId="22" xfId="1" applyFont="1" applyBorder="1" applyAlignment="1">
      <alignment horizontal="center" vertical="center" wrapText="1"/>
    </xf>
    <xf numFmtId="0" fontId="39" fillId="0" borderId="23" xfId="1" applyFont="1" applyBorder="1" applyAlignment="1">
      <alignment horizontal="center" vertical="center" wrapText="1"/>
    </xf>
    <xf numFmtId="0" fontId="39" fillId="0" borderId="24" xfId="1" applyFont="1" applyBorder="1" applyAlignment="1">
      <alignment horizontal="center" vertical="center" wrapText="1"/>
    </xf>
    <xf numFmtId="0" fontId="30" fillId="0" borderId="0" xfId="1" applyFont="1" applyAlignment="1">
      <alignment horizontal="center" vertical="center"/>
    </xf>
    <xf numFmtId="0" fontId="10" fillId="0" borderId="0" xfId="1"/>
    <xf numFmtId="0" fontId="39" fillId="24" borderId="4" xfId="1" applyFont="1" applyFill="1" applyBorder="1" applyAlignment="1">
      <alignment horizontal="center" vertical="center" wrapText="1"/>
    </xf>
    <xf numFmtId="0" fontId="39" fillId="0" borderId="25" xfId="1" applyFont="1" applyBorder="1" applyAlignment="1">
      <alignment horizontal="center" vertical="center" wrapText="1"/>
    </xf>
    <xf numFmtId="0" fontId="39" fillId="0" borderId="26" xfId="1" applyFont="1" applyBorder="1" applyAlignment="1">
      <alignment horizontal="center" vertical="center" wrapText="1"/>
    </xf>
    <xf numFmtId="0" fontId="39" fillId="0" borderId="4" xfId="1" applyFont="1" applyBorder="1" applyAlignment="1">
      <alignment horizontal="center" vertical="center" wrapText="1"/>
    </xf>
    <xf numFmtId="0" fontId="31" fillId="31" borderId="5" xfId="1" applyFont="1" applyFill="1" applyBorder="1" applyAlignment="1">
      <alignment horizontal="center" vertical="center" wrapText="1" readingOrder="1"/>
    </xf>
    <xf numFmtId="0" fontId="31" fillId="31" borderId="7" xfId="1" applyFont="1" applyFill="1" applyBorder="1" applyAlignment="1">
      <alignment horizontal="center" vertical="center" wrapText="1" readingOrder="1"/>
    </xf>
    <xf numFmtId="0" fontId="39" fillId="7" borderId="22" xfId="1" applyFont="1" applyFill="1" applyBorder="1" applyAlignment="1">
      <alignment horizontal="center" vertical="center" wrapText="1"/>
    </xf>
    <xf numFmtId="0" fontId="39" fillId="7" borderId="23" xfId="1" applyFont="1" applyFill="1" applyBorder="1" applyAlignment="1">
      <alignment horizontal="center" vertical="center" wrapText="1"/>
    </xf>
    <xf numFmtId="0" fontId="39" fillId="7" borderId="24" xfId="1" applyFont="1" applyFill="1" applyBorder="1" applyAlignment="1">
      <alignment horizontal="center" vertical="center" wrapText="1"/>
    </xf>
    <xf numFmtId="0" fontId="39" fillId="7" borderId="4" xfId="1" applyFont="1" applyFill="1" applyBorder="1" applyAlignment="1">
      <alignment horizontal="center" vertical="center" wrapText="1"/>
    </xf>
    <xf numFmtId="0" fontId="45" fillId="26" borderId="8" xfId="1" applyFont="1" applyFill="1" applyBorder="1" applyAlignment="1">
      <alignment horizontal="center" vertical="center" wrapText="1" readingOrder="1"/>
    </xf>
    <xf numFmtId="0" fontId="45" fillId="26" borderId="13" xfId="1" applyFont="1" applyFill="1" applyBorder="1" applyAlignment="1">
      <alignment horizontal="center" vertical="center" wrapText="1" readingOrder="1"/>
    </xf>
    <xf numFmtId="0" fontId="45" fillId="26" borderId="11" xfId="1" applyFont="1" applyFill="1" applyBorder="1" applyAlignment="1">
      <alignment horizontal="center" vertical="center" wrapText="1" readingOrder="1"/>
    </xf>
    <xf numFmtId="9" fontId="45" fillId="26" borderId="8" xfId="1" applyNumberFormat="1" applyFont="1" applyFill="1" applyBorder="1" applyAlignment="1">
      <alignment horizontal="center" vertical="center" wrapText="1" readingOrder="1"/>
    </xf>
    <xf numFmtId="9" fontId="45" fillId="26" borderId="13" xfId="1" applyNumberFormat="1" applyFont="1" applyFill="1" applyBorder="1" applyAlignment="1">
      <alignment horizontal="center" vertical="center" wrapText="1" readingOrder="1"/>
    </xf>
    <xf numFmtId="9" fontId="45" fillId="26" borderId="11" xfId="1" applyNumberFormat="1" applyFont="1" applyFill="1" applyBorder="1" applyAlignment="1">
      <alignment horizontal="center" vertical="center" wrapText="1" readingOrder="1"/>
    </xf>
    <xf numFmtId="0" fontId="41" fillId="0" borderId="0" xfId="1" applyFont="1" applyAlignment="1">
      <alignment horizontal="center" vertical="center"/>
    </xf>
    <xf numFmtId="0" fontId="43" fillId="31" borderId="5" xfId="1" applyFont="1" applyFill="1" applyBorder="1" applyAlignment="1">
      <alignment horizontal="center" vertical="center" wrapText="1" readingOrder="1"/>
    </xf>
    <xf numFmtId="0" fontId="43" fillId="31" borderId="7" xfId="1" applyFont="1" applyFill="1" applyBorder="1" applyAlignment="1">
      <alignment horizontal="center" vertical="center" wrapText="1" readingOrder="1"/>
    </xf>
    <xf numFmtId="0" fontId="45" fillId="27" borderId="4" xfId="1" applyFont="1" applyFill="1" applyBorder="1" applyAlignment="1">
      <alignment horizontal="center" vertical="center" wrapText="1" readingOrder="1"/>
    </xf>
    <xf numFmtId="9" fontId="45" fillId="27" borderId="4" xfId="1" applyNumberFormat="1" applyFont="1" applyFill="1" applyBorder="1" applyAlignment="1">
      <alignment horizontal="center" vertical="center" wrapText="1" readingOrder="1"/>
    </xf>
    <xf numFmtId="9" fontId="45" fillId="27" borderId="8" xfId="1" applyNumberFormat="1" applyFont="1" applyFill="1" applyBorder="1" applyAlignment="1">
      <alignment horizontal="center" vertical="center" wrapText="1" readingOrder="1"/>
    </xf>
    <xf numFmtId="9" fontId="45" fillId="27" borderId="13" xfId="1" applyNumberFormat="1" applyFont="1" applyFill="1" applyBorder="1" applyAlignment="1">
      <alignment horizontal="center" vertical="center" wrapText="1" readingOrder="1"/>
    </xf>
    <xf numFmtId="9" fontId="45" fillId="27" borderId="11" xfId="1" applyNumberFormat="1" applyFont="1" applyFill="1" applyBorder="1" applyAlignment="1">
      <alignment horizontal="center" vertical="center" wrapText="1" readingOrder="1"/>
    </xf>
    <xf numFmtId="0" fontId="46" fillId="34" borderId="8" xfId="1" applyFont="1" applyFill="1" applyBorder="1" applyAlignment="1">
      <alignment horizontal="center" vertical="center" wrapText="1" readingOrder="1"/>
    </xf>
    <xf numFmtId="0" fontId="46" fillId="34" borderId="13" xfId="1" applyFont="1" applyFill="1" applyBorder="1" applyAlignment="1">
      <alignment horizontal="center" vertical="center" wrapText="1" readingOrder="1"/>
    </xf>
    <xf numFmtId="0" fontId="46" fillId="34" borderId="11" xfId="1" applyFont="1" applyFill="1" applyBorder="1" applyAlignment="1">
      <alignment horizontal="center" vertical="center" wrapText="1" readingOrder="1"/>
    </xf>
    <xf numFmtId="9" fontId="46" fillId="34" borderId="8" xfId="1" applyNumberFormat="1" applyFont="1" applyFill="1" applyBorder="1" applyAlignment="1">
      <alignment horizontal="center" vertical="center" wrapText="1" readingOrder="1"/>
    </xf>
    <xf numFmtId="9" fontId="46" fillId="34" borderId="13" xfId="1" applyNumberFormat="1" applyFont="1" applyFill="1" applyBorder="1" applyAlignment="1">
      <alignment horizontal="center" vertical="center" wrapText="1" readingOrder="1"/>
    </xf>
    <xf numFmtId="9" fontId="46" fillId="34" borderId="11" xfId="1" applyNumberFormat="1" applyFont="1" applyFill="1" applyBorder="1" applyAlignment="1">
      <alignment horizontal="center" vertical="center" wrapText="1" readingOrder="1"/>
    </xf>
    <xf numFmtId="0" fontId="45" fillId="32" borderId="8" xfId="1" applyFont="1" applyFill="1" applyBorder="1" applyAlignment="1">
      <alignment horizontal="center" vertical="center" wrapText="1" readingOrder="1"/>
    </xf>
    <xf numFmtId="0" fontId="45" fillId="32" borderId="13" xfId="1" applyFont="1" applyFill="1" applyBorder="1" applyAlignment="1">
      <alignment horizontal="center" vertical="center" wrapText="1" readingOrder="1"/>
    </xf>
    <xf numFmtId="0" fontId="45" fillId="32" borderId="11" xfId="1" applyFont="1" applyFill="1" applyBorder="1" applyAlignment="1">
      <alignment horizontal="center" vertical="center" wrapText="1" readingOrder="1"/>
    </xf>
    <xf numFmtId="9" fontId="45" fillId="32" borderId="8" xfId="1" applyNumberFormat="1" applyFont="1" applyFill="1" applyBorder="1" applyAlignment="1">
      <alignment horizontal="center" vertical="center" wrapText="1" readingOrder="1"/>
    </xf>
    <xf numFmtId="9" fontId="45" fillId="32" borderId="13" xfId="1" applyNumberFormat="1" applyFont="1" applyFill="1" applyBorder="1" applyAlignment="1">
      <alignment horizontal="center" vertical="center" wrapText="1" readingOrder="1"/>
    </xf>
    <xf numFmtId="9" fontId="45" fillId="32" borderId="11" xfId="1" applyNumberFormat="1" applyFont="1" applyFill="1" applyBorder="1" applyAlignment="1">
      <alignment horizontal="center" vertical="center" wrapText="1" readingOrder="1"/>
    </xf>
    <xf numFmtId="0" fontId="45" fillId="33" borderId="8" xfId="1" applyFont="1" applyFill="1" applyBorder="1" applyAlignment="1">
      <alignment horizontal="center" vertical="center" wrapText="1" readingOrder="1"/>
    </xf>
    <xf numFmtId="0" fontId="45" fillId="33" borderId="13" xfId="1" applyFont="1" applyFill="1" applyBorder="1" applyAlignment="1">
      <alignment horizontal="center" vertical="center" wrapText="1" readingOrder="1"/>
    </xf>
    <xf numFmtId="0" fontId="45" fillId="33" borderId="11" xfId="1" applyFont="1" applyFill="1" applyBorder="1" applyAlignment="1">
      <alignment horizontal="center" vertical="center" wrapText="1" readingOrder="1"/>
    </xf>
    <xf numFmtId="9" fontId="45" fillId="33" borderId="8" xfId="1" applyNumberFormat="1" applyFont="1" applyFill="1" applyBorder="1" applyAlignment="1">
      <alignment horizontal="center" vertical="center" wrapText="1" readingOrder="1"/>
    </xf>
    <xf numFmtId="9" fontId="45" fillId="33" borderId="13" xfId="1" applyNumberFormat="1" applyFont="1" applyFill="1" applyBorder="1" applyAlignment="1">
      <alignment horizontal="center" vertical="center" wrapText="1" readingOrder="1"/>
    </xf>
    <xf numFmtId="9" fontId="45" fillId="33" borderId="11" xfId="1" applyNumberFormat="1" applyFont="1" applyFill="1" applyBorder="1" applyAlignment="1">
      <alignment horizontal="center" vertical="center" wrapText="1" readingOrder="1"/>
    </xf>
    <xf numFmtId="0" fontId="6" fillId="30" borderId="0" xfId="1" applyFont="1" applyFill="1" applyAlignment="1">
      <alignment horizontal="left" vertical="center" wrapText="1"/>
    </xf>
    <xf numFmtId="0" fontId="53" fillId="0" borderId="0" xfId="1" applyFont="1"/>
    <xf numFmtId="0" fontId="52" fillId="35" borderId="27" xfId="1" applyFont="1" applyFill="1" applyBorder="1" applyAlignment="1">
      <alignment horizontal="center" vertical="center" wrapText="1" readingOrder="1"/>
    </xf>
    <xf numFmtId="0" fontId="53" fillId="8" borderId="28" xfId="1" applyFont="1" applyFill="1" applyBorder="1"/>
    <xf numFmtId="0" fontId="53" fillId="8" borderId="29" xfId="1" applyFont="1" applyFill="1" applyBorder="1"/>
    <xf numFmtId="0" fontId="55" fillId="35" borderId="27" xfId="1" applyFont="1" applyFill="1" applyBorder="1" applyAlignment="1">
      <alignment horizontal="center" vertical="center" wrapText="1" readingOrder="1"/>
    </xf>
    <xf numFmtId="0" fontId="53" fillId="8" borderId="30" xfId="1" applyFont="1" applyFill="1" applyBorder="1"/>
    <xf numFmtId="0" fontId="55" fillId="30" borderId="33" xfId="1" applyFont="1" applyFill="1" applyBorder="1" applyAlignment="1">
      <alignment horizontal="center" vertical="center" wrapText="1" readingOrder="1"/>
    </xf>
    <xf numFmtId="0" fontId="53" fillId="0" borderId="33" xfId="1" applyFont="1" applyBorder="1"/>
    <xf numFmtId="0" fontId="53" fillId="0" borderId="36" xfId="1" applyFont="1" applyBorder="1"/>
    <xf numFmtId="0" fontId="55" fillId="30" borderId="23" xfId="1" applyFont="1" applyFill="1" applyBorder="1" applyAlignment="1">
      <alignment horizontal="center" vertical="center" wrapText="1" readingOrder="1"/>
    </xf>
    <xf numFmtId="0" fontId="53" fillId="0" borderId="23" xfId="1" applyFont="1" applyBorder="1"/>
    <xf numFmtId="0" fontId="53" fillId="0" borderId="24" xfId="1" applyFont="1" applyBorder="1"/>
    <xf numFmtId="0" fontId="55" fillId="30" borderId="22" xfId="1" applyFont="1" applyFill="1" applyBorder="1" applyAlignment="1">
      <alignment horizontal="center" vertical="center" wrapText="1" readingOrder="1"/>
    </xf>
    <xf numFmtId="0" fontId="55" fillId="30" borderId="37" xfId="1" applyFont="1" applyFill="1" applyBorder="1" applyAlignment="1">
      <alignment horizontal="center" vertical="center" wrapText="1" readingOrder="1"/>
    </xf>
    <xf numFmtId="0" fontId="53" fillId="0" borderId="38" xfId="1" applyFont="1" applyBorder="1"/>
    <xf numFmtId="0" fontId="53" fillId="0" borderId="39" xfId="1" applyFont="1" applyBorder="1"/>
    <xf numFmtId="0" fontId="60" fillId="0" borderId="4" xfId="1" applyFont="1" applyBorder="1" applyAlignment="1">
      <alignment horizontal="justify" vertical="center" wrapText="1"/>
    </xf>
    <xf numFmtId="0" fontId="58" fillId="8" borderId="5" xfId="1" applyFont="1" applyFill="1" applyBorder="1" applyAlignment="1">
      <alignment horizontal="center" vertical="center"/>
    </xf>
    <xf numFmtId="0" fontId="58" fillId="8" borderId="6" xfId="1" applyFont="1" applyFill="1" applyBorder="1" applyAlignment="1">
      <alignment horizontal="center" vertical="center"/>
    </xf>
    <xf numFmtId="0" fontId="58" fillId="8" borderId="7" xfId="1" applyFont="1" applyFill="1" applyBorder="1" applyAlignment="1">
      <alignment horizontal="center" vertical="center"/>
    </xf>
    <xf numFmtId="0" fontId="59" fillId="8" borderId="4" xfId="1" applyFont="1" applyFill="1" applyBorder="1" applyAlignment="1">
      <alignment horizontal="center" vertical="center"/>
    </xf>
    <xf numFmtId="0" fontId="6" fillId="23" borderId="4" xfId="0" applyFont="1" applyFill="1" applyBorder="1" applyAlignment="1">
      <alignment horizontal="center" vertical="center" wrapText="1"/>
    </xf>
    <xf numFmtId="0" fontId="22" fillId="23" borderId="8" xfId="0" applyFont="1" applyFill="1" applyBorder="1" applyAlignment="1">
      <alignment horizontal="center" vertical="center" wrapText="1"/>
    </xf>
  </cellXfs>
  <cellStyles count="9">
    <cellStyle name="Normal" xfId="0" builtinId="0"/>
    <cellStyle name="Normal 2" xfId="1" xr:uid="{00000000-0005-0000-0000-000001000000}"/>
    <cellStyle name="Normal 2 3" xfId="4" xr:uid="{00000000-0005-0000-0000-000002000000}"/>
    <cellStyle name="Normal 3" xfId="7" xr:uid="{00000000-0005-0000-0000-000003000000}"/>
    <cellStyle name="Normal 4" xfId="3" xr:uid="{00000000-0005-0000-0000-000004000000}"/>
    <cellStyle name="Normal 4 2" xfId="5" xr:uid="{00000000-0005-0000-0000-000005000000}"/>
    <cellStyle name="Normal 6" xfId="8" xr:uid="{BEBD5DC3-EBFD-4FA6-A760-4019533D97DE}"/>
    <cellStyle name="Porcentaje" xfId="6" builtinId="5"/>
    <cellStyle name="Porcentaje 2" xfId="2" xr:uid="{00000000-0005-0000-0000-000007000000}"/>
  </cellStyles>
  <dxfs count="261">
    <dxf>
      <font>
        <b val="0"/>
        <i val="0"/>
        <strike val="0"/>
        <condense val="0"/>
        <extend val="0"/>
        <outline val="0"/>
        <shadow val="0"/>
        <u val="none"/>
        <vertAlign val="baseline"/>
        <sz val="16"/>
        <color rgb="FFFF0000"/>
        <name val="Calibri"/>
        <scheme val="none"/>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theme="2" tint="-0.24994659260841701"/>
        </patternFill>
      </fill>
    </dxf>
    <dxf>
      <font>
        <color theme="0"/>
      </font>
      <fill>
        <patternFill>
          <bgColor rgb="FFFF0000"/>
        </patternFill>
      </fill>
    </dxf>
    <dxf>
      <fill>
        <patternFill>
          <bgColor theme="2" tint="-0.24994659260841701"/>
        </patternFill>
      </fill>
    </dxf>
    <dxf>
      <font>
        <color theme="0"/>
      </font>
      <fill>
        <patternFill>
          <bgColor rgb="FF00B050"/>
        </patternFill>
      </fill>
    </dxf>
    <dxf>
      <fill>
        <patternFill>
          <bgColor theme="2" tint="-0.24994659260841701"/>
        </patternFill>
      </fill>
    </dxf>
    <dxf>
      <font>
        <color theme="0"/>
      </font>
      <fill>
        <patternFill>
          <bgColor rgb="FFFF0000"/>
        </patternFill>
      </fill>
    </dxf>
    <dxf>
      <font>
        <color theme="0"/>
      </font>
      <fill>
        <patternFill>
          <bgColor rgb="FF00B050"/>
        </patternFill>
      </fill>
    </dxf>
    <dxf>
      <font>
        <color theme="0"/>
      </font>
      <fill>
        <patternFill patternType="solid">
          <fgColor rgb="FFC00000"/>
          <bgColor rgb="FFC00000"/>
        </patternFill>
      </fill>
    </dxf>
    <dxf>
      <font>
        <color theme="0"/>
      </font>
      <fill>
        <patternFill patternType="solid">
          <fgColor rgb="FFE36C09"/>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00"/>
        </patternFill>
      </fill>
    </dxf>
    <dxf>
      <font>
        <color theme="0"/>
      </font>
      <fill>
        <patternFill patternType="solid">
          <fgColor rgb="FFFFC000"/>
          <bgColor rgb="FFFF0000"/>
        </patternFill>
      </fill>
    </dxf>
    <dxf>
      <font>
        <color theme="0"/>
      </font>
      <fill>
        <patternFill patternType="solid">
          <fgColor rgb="FFFF0000"/>
          <bgColor rgb="FFC00000"/>
        </patternFill>
      </fill>
    </dxf>
    <dxf>
      <font>
        <b val="0"/>
        <i val="0"/>
        <color theme="0"/>
      </font>
      <fill>
        <patternFill patternType="solid">
          <fgColor rgb="FFFF0000"/>
          <bgColor rgb="FFC00000"/>
        </patternFill>
      </fill>
    </dxf>
    <dxf>
      <fill>
        <patternFill patternType="solid">
          <fgColor rgb="FF00B050"/>
          <bgColor rgb="FF00B050"/>
        </patternFill>
      </fill>
    </dxf>
    <dxf>
      <fill>
        <patternFill patternType="solid">
          <fgColor rgb="FF92D050"/>
          <bgColor rgb="FF92D050"/>
        </patternFill>
      </fill>
    </dxf>
    <dxf>
      <font>
        <color auto="1"/>
      </font>
      <fill>
        <patternFill patternType="solid">
          <fgColor rgb="FFFFFF66"/>
          <bgColor rgb="FFFFFF00"/>
        </patternFill>
      </fill>
    </dxf>
    <dxf>
      <font>
        <color theme="0"/>
      </font>
      <fill>
        <patternFill patternType="solid">
          <fgColor rgb="FFFFC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FF0000"/>
        </patternFill>
      </fill>
    </dxf>
    <dxf>
      <fill>
        <patternFill patternType="solid">
          <fgColor rgb="FFC00000"/>
          <bgColor rgb="FFC00000"/>
        </patternFill>
      </fill>
    </dxf>
    <dxf>
      <fill>
        <patternFill patternType="solid">
          <fgColor rgb="FFFFFF66"/>
          <bgColor rgb="FFFFFF00"/>
        </patternFill>
      </fill>
    </dxf>
    <dxf>
      <fill>
        <patternFill patternType="solid">
          <fgColor rgb="FF00B050"/>
          <bgColor rgb="FF00B050"/>
        </patternFill>
      </fill>
    </dxf>
    <dxf>
      <fill>
        <patternFill patternType="solid">
          <fgColor rgb="FF92D050"/>
          <bgColor rgb="FF92D050"/>
        </patternFill>
      </fill>
    </dxf>
    <dxf>
      <font>
        <color theme="0"/>
      </font>
      <fill>
        <patternFill patternType="solid">
          <fgColor rgb="FFFFC000"/>
          <bgColor rgb="FFFF0000"/>
        </patternFill>
      </fill>
    </dxf>
    <dxf>
      <font>
        <color theme="0"/>
      </font>
      <fill>
        <patternFill patternType="solid">
          <fgColor rgb="FFFF0000"/>
          <bgColor rgb="FFC0000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FF0000"/>
        </patternFill>
      </fill>
    </dxf>
    <dxf>
      <fill>
        <patternFill patternType="solid">
          <fgColor rgb="FF92D050"/>
          <bgColor rgb="FF92D050"/>
        </patternFill>
      </fill>
    </dxf>
    <dxf>
      <fill>
        <patternFill patternType="solid">
          <fgColor rgb="FFFFFF66"/>
          <bgColor rgb="FFFFFF00"/>
        </patternFill>
      </fill>
    </dxf>
    <dxf>
      <fill>
        <patternFill patternType="solid">
          <fgColor rgb="FFFFFF66"/>
          <bgColor rgb="FFFFFF00"/>
        </patternFill>
      </fill>
    </dxf>
    <dxf>
      <fill>
        <patternFill patternType="solid">
          <fgColor rgb="FFFFFF66"/>
          <bgColor rgb="FFFFFF00"/>
        </patternFill>
      </fill>
    </dxf>
    <dxf>
      <fill>
        <patternFill patternType="solid">
          <fgColor rgb="FFFFFF66"/>
          <bgColor rgb="FFFFFF00"/>
        </patternFill>
      </fill>
    </dxf>
    <dxf>
      <fill>
        <patternFill patternType="solid">
          <fgColor rgb="FFFFFF66"/>
          <bgColor rgb="FFFFFF00"/>
        </patternFill>
      </fill>
    </dxf>
    <dxf>
      <fill>
        <patternFill patternType="solid">
          <fgColor rgb="FFFFFF66"/>
          <bgColor rgb="FFFFFF00"/>
        </patternFill>
      </fill>
    </dxf>
    <dxf>
      <fill>
        <patternFill patternType="solid">
          <fgColor rgb="FFFFFF66"/>
          <bgColor rgb="FFFFFF00"/>
        </patternFill>
      </fill>
    </dxf>
    <dxf>
      <fill>
        <patternFill patternType="solid">
          <fgColor rgb="FFFFFF66"/>
          <bgColor rgb="FFFFFF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FFC000"/>
          <bgColor rgb="FFFF0000"/>
        </patternFill>
      </fill>
    </dxf>
    <dxf>
      <font>
        <color theme="0"/>
      </font>
      <fill>
        <patternFill patternType="solid">
          <fgColor rgb="FFFF0000"/>
          <bgColor rgb="FFC00000"/>
        </patternFill>
      </fill>
    </dxf>
    <dxf>
      <fill>
        <patternFill patternType="solid">
          <fgColor rgb="FFFFFF66"/>
          <bgColor rgb="FFFFFF00"/>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FFFF66"/>
          <bgColor rgb="FFFFFF00"/>
        </patternFill>
      </fill>
    </dxf>
    <dxf>
      <fill>
        <patternFill patternType="solid">
          <fgColor rgb="FF92D050"/>
          <bgColor rgb="FF92D050"/>
        </patternFill>
      </fill>
    </dxf>
    <dxf>
      <font>
        <color theme="0"/>
      </font>
      <fill>
        <patternFill patternType="solid">
          <fgColor rgb="FFFF0000"/>
          <bgColor rgb="FFC00000"/>
        </patternFill>
      </fill>
    </dxf>
    <dxf>
      <font>
        <color theme="0"/>
      </font>
      <fill>
        <patternFill patternType="solid">
          <fgColor rgb="FFFFC000"/>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ill>
        <patternFill>
          <bgColor theme="2" tint="-0.24994659260841701"/>
        </patternFill>
      </fill>
    </dxf>
    <dxf>
      <font>
        <color theme="0"/>
      </font>
      <fill>
        <patternFill>
          <bgColor rgb="FFFF0000"/>
        </patternFill>
      </fill>
    </dxf>
    <dxf>
      <font>
        <color theme="0"/>
      </font>
      <fill>
        <patternFill>
          <bgColor rgb="FFFF0000"/>
        </patternFill>
      </fill>
    </dxf>
    <dxf>
      <fill>
        <patternFill>
          <bgColor theme="2" tint="-0.24994659260841701"/>
        </patternFill>
      </fill>
    </dxf>
    <dxf>
      <font>
        <color theme="0"/>
      </font>
      <fill>
        <patternFill>
          <bgColor rgb="FF00B050"/>
        </patternFill>
      </fill>
    </dxf>
    <dxf>
      <font>
        <color theme="0"/>
      </font>
      <fill>
        <patternFill>
          <bgColor rgb="FF00B050"/>
        </patternFill>
      </fill>
    </dxf>
    <dxf>
      <fill>
        <patternFill>
          <bgColor theme="2" tint="-0.24994659260841701"/>
        </patternFill>
      </fill>
    </dxf>
    <dxf>
      <font>
        <color theme="0"/>
      </font>
      <fill>
        <patternFill>
          <bgColor rgb="FFFF0000"/>
        </patternFill>
      </fill>
    </dxf>
    <dxf>
      <font>
        <color theme="0"/>
      </font>
      <fill>
        <patternFill>
          <bgColor rgb="FF00B050"/>
        </patternFill>
      </fill>
    </dxf>
    <dxf>
      <fill>
        <patternFill>
          <bgColor theme="2" tint="-0.24994659260841701"/>
        </patternFill>
      </fill>
    </dxf>
    <dxf>
      <font>
        <color theme="0"/>
      </font>
      <fill>
        <patternFill>
          <bgColor rgb="FFFF0000"/>
        </patternFill>
      </fill>
    </dxf>
    <dxf>
      <font>
        <color theme="0"/>
      </font>
      <fill>
        <patternFill>
          <bgColor rgb="FF00B050"/>
        </patternFill>
      </fill>
    </dxf>
    <dxf>
      <fill>
        <patternFill>
          <bgColor theme="2" tint="-0.24994659260841701"/>
        </patternFill>
      </fill>
    </dxf>
    <dxf>
      <font>
        <color theme="0"/>
      </font>
      <fill>
        <patternFill>
          <bgColor rgb="FFFF0000"/>
        </patternFill>
      </fill>
    </dxf>
    <dxf>
      <font>
        <color theme="0"/>
      </font>
      <fill>
        <patternFill>
          <bgColor rgb="FF00B050"/>
        </patternFill>
      </fill>
    </dxf>
    <dxf>
      <fill>
        <patternFill>
          <bgColor theme="2" tint="-0.24994659260841701"/>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ill>
        <patternFill>
          <bgColor theme="2" tint="-0.24994659260841701"/>
        </patternFill>
      </fill>
    </dxf>
    <dxf>
      <font>
        <color theme="0"/>
      </font>
      <fill>
        <patternFill>
          <bgColor rgb="FFFF0000"/>
        </patternFill>
      </fill>
    </dxf>
    <dxf>
      <font>
        <color theme="0"/>
      </font>
      <fill>
        <patternFill>
          <bgColor rgb="FF00B050"/>
        </patternFill>
      </fill>
    </dxf>
    <dxf>
      <fill>
        <patternFill>
          <bgColor theme="2" tint="-0.24994659260841701"/>
        </patternFill>
      </fill>
    </dxf>
    <dxf>
      <font>
        <color theme="0"/>
      </font>
      <fill>
        <patternFill>
          <bgColor rgb="FF00B050"/>
        </patternFill>
      </fill>
    </dxf>
    <dxf>
      <fill>
        <patternFill>
          <bgColor theme="2" tint="-0.24994659260841701"/>
        </patternFill>
      </fill>
    </dxf>
    <dxf>
      <font>
        <color theme="0"/>
      </font>
      <fill>
        <patternFill>
          <bgColor rgb="FFFF0000"/>
        </patternFill>
      </fill>
    </dxf>
    <dxf>
      <font>
        <color theme="0"/>
      </font>
      <fill>
        <patternFill>
          <bgColor rgb="FF00B050"/>
        </patternFill>
      </fill>
    </dxf>
    <dxf>
      <fill>
        <patternFill>
          <bgColor theme="2" tint="-0.24994659260841701"/>
        </patternFill>
      </fill>
    </dxf>
    <dxf>
      <font>
        <color theme="0"/>
      </font>
      <fill>
        <patternFill>
          <bgColor rgb="FFFF0000"/>
        </patternFill>
      </fill>
    </dxf>
    <dxf>
      <font>
        <color theme="0"/>
      </font>
      <fill>
        <patternFill>
          <bgColor rgb="FF00B050"/>
        </patternFill>
      </fill>
    </dxf>
    <dxf>
      <fill>
        <patternFill>
          <bgColor theme="2" tint="-0.24994659260841701"/>
        </patternFill>
      </fill>
    </dxf>
    <dxf>
      <font>
        <color theme="0"/>
      </font>
      <fill>
        <patternFill>
          <bgColor rgb="FFFF0000"/>
        </patternFill>
      </fill>
    </dxf>
    <dxf>
      <fill>
        <patternFill>
          <bgColor theme="2" tint="-0.24994659260841701"/>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ill>
        <patternFill>
          <bgColor theme="2" tint="-0.24994659260841701"/>
        </patternFill>
      </fill>
    </dxf>
    <dxf>
      <fill>
        <patternFill>
          <bgColor theme="2" tint="-0.24994659260841701"/>
        </patternFill>
      </fill>
    </dxf>
    <dxf>
      <font>
        <color theme="0"/>
      </font>
      <fill>
        <patternFill>
          <bgColor rgb="FF00B050"/>
        </patternFill>
      </fill>
    </dxf>
    <dxf>
      <font>
        <color theme="0"/>
      </font>
      <fill>
        <patternFill>
          <bgColor rgb="FFFF0000"/>
        </patternFill>
      </fill>
    </dxf>
    <dxf>
      <font>
        <color theme="3"/>
      </font>
      <fill>
        <patternFill patternType="solid">
          <fgColor rgb="FFE36C09"/>
          <bgColor rgb="FFFF0000"/>
        </patternFill>
      </fill>
    </dxf>
    <dxf>
      <font>
        <color theme="0"/>
      </font>
      <fill>
        <patternFill patternType="solid">
          <fgColor rgb="FFC00000"/>
          <bgColor rgb="FFC00000"/>
        </patternFill>
      </fill>
    </dxf>
    <dxf>
      <font>
        <color auto="1"/>
      </font>
      <fill>
        <patternFill patternType="solid">
          <fgColor rgb="FF92D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00"/>
        </patternFill>
      </fill>
    </dxf>
    <dxf>
      <font>
        <color theme="3"/>
      </font>
      <fill>
        <patternFill patternType="solid">
          <fgColor rgb="FFFFC000"/>
          <bgColor rgb="FFFF0000"/>
        </patternFill>
      </fill>
    </dxf>
    <dxf>
      <font>
        <color theme="0"/>
      </font>
      <fill>
        <patternFill patternType="solid">
          <fgColor rgb="FFFF0000"/>
          <bgColor rgb="FFC00000"/>
        </patternFill>
      </fill>
    </dxf>
    <dxf>
      <fill>
        <patternFill patternType="solid">
          <fgColor rgb="FF92D050"/>
          <bgColor rgb="FF92D050"/>
        </patternFill>
      </fill>
    </dxf>
    <dxf>
      <fill>
        <patternFill patternType="solid">
          <fgColor rgb="FF00B050"/>
          <bgColor rgb="FF00B050"/>
        </patternFill>
      </fill>
    </dxf>
    <dxf>
      <font>
        <color theme="0"/>
      </font>
      <fill>
        <patternFill patternType="solid">
          <fgColor rgb="FFFFC000"/>
          <bgColor rgb="FFFF0000"/>
        </patternFill>
      </fill>
    </dxf>
    <dxf>
      <font>
        <b val="0"/>
        <i val="0"/>
        <color theme="0"/>
      </font>
      <fill>
        <patternFill patternType="solid">
          <fgColor rgb="FFFF0000"/>
          <bgColor rgb="FFC00000"/>
        </patternFill>
      </fill>
    </dxf>
    <dxf>
      <font>
        <color auto="1"/>
      </font>
      <fill>
        <patternFill patternType="solid">
          <fgColor rgb="FFFFFF66"/>
          <bgColor rgb="FFFFFF00"/>
        </patternFill>
      </fill>
    </dxf>
    <dxf>
      <font>
        <color auto="1"/>
      </font>
      <fill>
        <patternFill patternType="solid">
          <fgColor rgb="FF92D050"/>
          <bgColor rgb="FF00B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FF0000"/>
        </patternFill>
      </fill>
    </dxf>
    <dxf>
      <font>
        <color auto="1"/>
      </font>
      <fill>
        <patternFill patternType="solid">
          <fgColor rgb="FF92D050"/>
          <bgColor rgb="FF00B050"/>
        </patternFill>
      </fill>
    </dxf>
    <dxf>
      <fill>
        <patternFill patternType="solid">
          <fgColor rgb="FFFFFF00"/>
          <bgColor rgb="FFFFFF00"/>
        </patternFill>
      </fill>
    </dxf>
    <dxf>
      <fill>
        <patternFill patternType="solid">
          <fgColor rgb="FFE36C09"/>
          <bgColor rgb="FFFF0000"/>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00"/>
        </patternFill>
      </fill>
    </dxf>
    <dxf>
      <font>
        <color theme="1"/>
      </font>
      <fill>
        <patternFill patternType="solid">
          <fgColor rgb="FFFFC000"/>
          <bgColor rgb="FFFF0000"/>
        </patternFill>
      </fill>
    </dxf>
    <dxf>
      <font>
        <color theme="0"/>
      </font>
      <fill>
        <patternFill patternType="solid">
          <fgColor rgb="FFFF0000"/>
          <bgColor rgb="FFC00000"/>
        </patternFill>
      </fill>
    </dxf>
    <dxf>
      <fill>
        <patternFill patternType="solid">
          <fgColor rgb="FFFFFF66"/>
          <bgColor rgb="FFFFFF00"/>
        </patternFill>
      </fill>
    </dxf>
    <dxf>
      <font>
        <color theme="1"/>
      </font>
      <fill>
        <patternFill patternType="solid">
          <fgColor rgb="FFFFC000"/>
          <bgColor rgb="FFFF0000"/>
        </patternFill>
      </fill>
    </dxf>
    <dxf>
      <font>
        <color theme="0"/>
      </font>
      <fill>
        <patternFill patternType="solid">
          <fgColor rgb="FFFF0000"/>
          <bgColor rgb="FFC00000"/>
        </patternFill>
      </fill>
    </dxf>
    <dxf>
      <fill>
        <patternFill patternType="solid">
          <fgColor rgb="FF92D050"/>
          <bgColor rgb="FF92D050"/>
        </patternFill>
      </fill>
    </dxf>
    <dxf>
      <fill>
        <patternFill patternType="solid">
          <fgColor rgb="FF00B050"/>
          <bgColor rgb="FF00B05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00"/>
        </patternFill>
      </fill>
    </dxf>
    <dxf>
      <font>
        <color theme="0"/>
      </font>
      <fill>
        <patternFill patternType="solid">
          <fgColor rgb="FFFF0000"/>
          <bgColor rgb="FFC00000"/>
        </patternFill>
      </fill>
    </dxf>
    <dxf>
      <font>
        <color theme="0"/>
      </font>
      <fill>
        <patternFill patternType="solid">
          <fgColor rgb="FFFFC000"/>
          <bgColor rgb="FFFF0000"/>
        </patternFill>
      </fill>
    </dxf>
    <dxf>
      <fill>
        <patternFill patternType="solid">
          <fgColor rgb="FFFFFF66"/>
          <bgColor rgb="FFFFFF00"/>
        </patternFill>
      </fill>
    </dxf>
    <dxf>
      <font>
        <color theme="0"/>
      </font>
      <fill>
        <patternFill patternType="solid">
          <fgColor rgb="FFFFC000"/>
          <bgColor rgb="FFFF0000"/>
        </patternFill>
      </fill>
    </dxf>
    <dxf>
      <font>
        <color theme="0"/>
      </font>
      <fill>
        <patternFill patternType="solid">
          <fgColor rgb="FFFF0000"/>
          <bgColor rgb="FFC00000"/>
        </patternFill>
      </fill>
    </dxf>
    <dxf>
      <fill>
        <patternFill patternType="solid">
          <fgColor rgb="FF92D050"/>
          <bgColor rgb="FF92D050"/>
        </patternFill>
      </fill>
    </dxf>
    <dxf>
      <fill>
        <patternFill patternType="solid">
          <fgColor rgb="FF00B050"/>
          <bgColor rgb="FF00B050"/>
        </patternFill>
      </fill>
    </dxf>
    <dxf>
      <font>
        <color theme="4" tint="0.79998168889431442"/>
      </font>
    </dxf>
    <dxf>
      <font>
        <color theme="4" tint="0.79998168889431442"/>
      </font>
    </dxf>
    <dxf>
      <alignment vertical="center" readingOrder="0"/>
    </dxf>
    <dxf>
      <alignment horizontal="center" readingOrder="0"/>
    </dxf>
    <dxf>
      <alignment vertical="center" readingOrder="0"/>
    </dxf>
    <dxf>
      <alignment horizontal="center"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vertical="center" readingOrder="0"/>
    </dxf>
    <dxf>
      <alignment horizontal="center"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theme="4" tint="0.79998168889431442"/>
      </font>
    </dxf>
    <dxf>
      <font>
        <color theme="4" tint="0.79998168889431442"/>
      </font>
    </dxf>
    <dxf>
      <alignment vertical="center" readingOrder="0"/>
    </dxf>
    <dxf>
      <alignment vertic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0"/>
      </font>
      <fill>
        <patternFill>
          <bgColor rgb="FFFF0000"/>
        </patternFill>
      </fill>
    </dxf>
    <dxf>
      <font>
        <color theme="0"/>
      </font>
      <fill>
        <patternFill>
          <bgColor rgb="FFFF0000"/>
        </patternFill>
      </fill>
    </dxf>
    <dxf>
      <font>
        <b/>
        <i val="0"/>
        <color auto="1"/>
      </font>
      <fill>
        <patternFill>
          <bgColor rgb="FFFFC000"/>
        </patternFill>
      </fill>
    </dxf>
    <dxf>
      <font>
        <b/>
        <i val="0"/>
        <color auto="1"/>
      </font>
      <fill>
        <patternFill>
          <bgColor rgb="FFFFFF00"/>
        </patternFill>
      </fill>
    </dxf>
    <dxf>
      <font>
        <b/>
        <i val="0"/>
        <color auto="1"/>
      </font>
      <fill>
        <patternFill>
          <bgColor rgb="FF00B050"/>
        </patternFill>
      </fill>
    </dxf>
    <dxf>
      <font>
        <color theme="0"/>
      </font>
      <fill>
        <patternFill>
          <bgColor rgb="FFFF0000"/>
        </patternFill>
      </fill>
    </dxf>
    <dxf>
      <font>
        <color theme="0"/>
      </font>
      <fill>
        <patternFill>
          <bgColor rgb="FFFF0000"/>
        </patternFill>
      </fill>
    </dxf>
    <dxf>
      <font>
        <b/>
        <i val="0"/>
        <color auto="1"/>
      </font>
      <fill>
        <patternFill>
          <bgColor rgb="FFFFFF00"/>
        </patternFill>
      </fill>
    </dxf>
    <dxf>
      <font>
        <color theme="0"/>
      </font>
      <fill>
        <patternFill>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defaultTableStyle="TableStyleMedium2" defaultPivotStyle="PivotStyleLight16">
    <tableStyle name="Tabla Impacto-style" pivot="0" count="3" xr9:uid="{00000000-0011-0000-FFFF-FFFF00000000}">
      <tableStyleElement type="headerRow" dxfId="260"/>
      <tableStyleElement type="firstRowStripe" dxfId="259"/>
      <tableStyleElement type="secondRowStripe" dxfId="2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[RIESGOS FOR-DES-16 ENERO A JUNIO DE 2023.xlsx]Resultados!Tabla dinámica3</c:name>
    <c:fmtId val="0"/>
  </c:pivotSource>
  <c:chart>
    <c:title>
      <c:tx>
        <c:rich>
          <a:bodyPr rot="0" spcFirstLastPara="1" vertOverflow="ellipsis" vert="horz" wrap="square" anchor="ctr" anchorCtr="1"/>
          <a:lstStyle/>
          <a:p>
            <a:pPr>
              <a:defRPr sz="1800" b="1" i="0" u="none" strike="noStrike" kern="1200" spc="0" baseline="0">
                <a:solidFill>
                  <a:schemeClr val="tx1"/>
                </a:solidFill>
                <a:latin typeface="Arial Narrow" panose="020B0606020202030204" pitchFamily="34" charset="0"/>
                <a:ea typeface="+mn-ea"/>
                <a:cs typeface="+mn-cs"/>
              </a:defRPr>
            </a:pPr>
            <a:r>
              <a:rPr lang="en-US" sz="1800" b="1"/>
              <a:t>RIESGOS IDENTIFICADOS POR PROCESO </a:t>
            </a:r>
          </a:p>
        </c:rich>
      </c:tx>
      <c:layout>
        <c:manualLayout>
          <c:xMode val="edge"/>
          <c:yMode val="edge"/>
          <c:x val="0.46377561444146387"/>
          <c:y val="9.834820672228317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solidFill>
              <a:latin typeface="Arial Narrow" panose="020B0606020202030204" pitchFamily="34" charset="0"/>
              <a:ea typeface="+mn-ea"/>
              <a:cs typeface="+mn-cs"/>
            </a:defRPr>
          </a:pPr>
          <a:endParaRPr lang="es-CO"/>
        </a:p>
      </c:txPr>
    </c:title>
    <c:autoTitleDeleted val="0"/>
    <c:pivotFmts>
      <c:pivotFmt>
        <c:idx val="0"/>
        <c:spPr>
          <a:solidFill>
            <a:srgbClr val="0070C0"/>
          </a:solidFill>
          <a:ln>
            <a:solidFill>
              <a:schemeClr val="accent1"/>
            </a:solidFill>
          </a:ln>
          <a:effectLst>
            <a:outerShdw blurRad="50800" dist="38100" dir="10800000" algn="r" rotWithShape="0">
              <a:prstClr val="black">
                <a:alpha val="40000"/>
              </a:prst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Resultados!$B$3</c:f>
              <c:strCache>
                <c:ptCount val="1"/>
                <c:pt idx="0">
                  <c:v>Total</c:v>
                </c:pt>
              </c:strCache>
            </c:strRef>
          </c:tx>
          <c:spPr>
            <a:solidFill>
              <a:srgbClr val="0070C0"/>
            </a:solidFill>
            <a:ln>
              <a:solidFill>
                <a:schemeClr val="accent1"/>
              </a:solidFill>
            </a:ln>
            <a:effectLst>
              <a:outerShdw blurRad="50800" dist="38100" dir="10800000" algn="r" rotWithShape="0">
                <a:prstClr val="black">
                  <a:alpha val="40000"/>
                </a:prst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Resultados!$A$4:$A$17</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Resultados!$B$4:$B$17</c:f>
              <c:numCache>
                <c:formatCode>General</c:formatCode>
                <c:ptCount val="13"/>
                <c:pt idx="0">
                  <c:v>8</c:v>
                </c:pt>
                <c:pt idx="1">
                  <c:v>8</c:v>
                </c:pt>
                <c:pt idx="2">
                  <c:v>4</c:v>
                </c:pt>
                <c:pt idx="3">
                  <c:v>3</c:v>
                </c:pt>
                <c:pt idx="4">
                  <c:v>5</c:v>
                </c:pt>
                <c:pt idx="5">
                  <c:v>10</c:v>
                </c:pt>
                <c:pt idx="6">
                  <c:v>5</c:v>
                </c:pt>
                <c:pt idx="7">
                  <c:v>11</c:v>
                </c:pt>
                <c:pt idx="8">
                  <c:v>12</c:v>
                </c:pt>
                <c:pt idx="9">
                  <c:v>6</c:v>
                </c:pt>
                <c:pt idx="10">
                  <c:v>3</c:v>
                </c:pt>
                <c:pt idx="11">
                  <c:v>3</c:v>
                </c:pt>
                <c:pt idx="12">
                  <c:v>12</c:v>
                </c:pt>
              </c:numCache>
            </c:numRef>
          </c:val>
          <c:extLst>
            <c:ext xmlns:c16="http://schemas.microsoft.com/office/drawing/2014/chart" uri="{C3380CC4-5D6E-409C-BE32-E72D297353CC}">
              <c16:uniqueId val="{00000000-B099-4922-AF40-8F44CA026A25}"/>
            </c:ext>
          </c:extLst>
        </c:ser>
        <c:dLbls>
          <c:showLegendKey val="0"/>
          <c:showVal val="0"/>
          <c:showCatName val="0"/>
          <c:showSerName val="0"/>
          <c:showPercent val="0"/>
          <c:showBubbleSize val="0"/>
        </c:dLbls>
        <c:gapWidth val="182"/>
        <c:axId val="444325960"/>
        <c:axId val="444332232"/>
      </c:barChart>
      <c:catAx>
        <c:axId val="44432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CO"/>
          </a:p>
        </c:txPr>
        <c:crossAx val="444332232"/>
        <c:crosses val="autoZero"/>
        <c:auto val="1"/>
        <c:lblAlgn val="ctr"/>
        <c:lblOffset val="100"/>
        <c:noMultiLvlLbl val="0"/>
      </c:catAx>
      <c:valAx>
        <c:axId val="444332232"/>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CO"/>
          </a:p>
        </c:txPr>
        <c:crossAx val="44432596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[RIESGOS FOR-DES-16 ENERO A JUNIO DE 2023.xlsx]Resultados!Tabla dinámica4</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es-CO">
                <a:latin typeface="Arial Narrow" panose="020B0606020202030204" pitchFamily="34" charset="0"/>
              </a:rPr>
              <a:t>RIESGOS INHRENTES POR PROCESO </a:t>
            </a:r>
          </a:p>
        </c:rich>
      </c:tx>
      <c:layout>
        <c:manualLayout>
          <c:xMode val="edge"/>
          <c:yMode val="edge"/>
          <c:x val="0.35927060882095618"/>
          <c:y val="5.980586830346332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es-CO"/>
        </a:p>
      </c:txPr>
    </c:title>
    <c:autoTitleDeleted val="0"/>
    <c:pivotFmts>
      <c:pivotFmt>
        <c:idx val="0"/>
        <c:spPr>
          <a:solidFill>
            <a:srgbClr val="FF0000"/>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92D050"/>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FFF00"/>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pPr>
            <a:solidFill>
              <a:schemeClr val="accent1"/>
            </a:solidFill>
            <a:ln w="9525">
              <a:solidFill>
                <a:schemeClr val="accent1"/>
              </a:solidFill>
              <a:round/>
            </a:ln>
            <a:effectLst/>
          </c:spPr>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Resultados!$B$20:$B$21</c:f>
              <c:strCache>
                <c:ptCount val="1"/>
                <c:pt idx="0">
                  <c:v>ALTO</c:v>
                </c:pt>
              </c:strCache>
            </c:strRef>
          </c:tx>
          <c:spPr>
            <a:solidFill>
              <a:srgbClr val="FF000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Resultados!$A$22:$A$35</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Resultados!$B$22:$B$35</c:f>
              <c:numCache>
                <c:formatCode>General</c:formatCode>
                <c:ptCount val="13"/>
                <c:pt idx="1">
                  <c:v>3</c:v>
                </c:pt>
                <c:pt idx="3">
                  <c:v>2</c:v>
                </c:pt>
                <c:pt idx="5">
                  <c:v>5</c:v>
                </c:pt>
                <c:pt idx="8">
                  <c:v>6</c:v>
                </c:pt>
                <c:pt idx="12">
                  <c:v>1</c:v>
                </c:pt>
              </c:numCache>
            </c:numRef>
          </c:val>
          <c:extLst>
            <c:ext xmlns:c16="http://schemas.microsoft.com/office/drawing/2014/chart" uri="{C3380CC4-5D6E-409C-BE32-E72D297353CC}">
              <c16:uniqueId val="{00000000-876B-4D87-B23B-11E0BF542D6D}"/>
            </c:ext>
          </c:extLst>
        </c:ser>
        <c:ser>
          <c:idx val="1"/>
          <c:order val="1"/>
          <c:tx>
            <c:strRef>
              <c:f>Resultados!$C$20:$C$21</c:f>
              <c:strCache>
                <c:ptCount val="1"/>
                <c:pt idx="0">
                  <c:v>BAJO</c:v>
                </c:pt>
              </c:strCache>
            </c:strRef>
          </c:tx>
          <c:spPr>
            <a:solidFill>
              <a:srgbClr val="92D05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Resultados!$A$22:$A$35</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Resultados!$C$22:$C$35</c:f>
              <c:numCache>
                <c:formatCode>General</c:formatCode>
                <c:ptCount val="13"/>
                <c:pt idx="0">
                  <c:v>4</c:v>
                </c:pt>
                <c:pt idx="1">
                  <c:v>3</c:v>
                </c:pt>
                <c:pt idx="2">
                  <c:v>1</c:v>
                </c:pt>
                <c:pt idx="4">
                  <c:v>2</c:v>
                </c:pt>
                <c:pt idx="5">
                  <c:v>2</c:v>
                </c:pt>
                <c:pt idx="7">
                  <c:v>9</c:v>
                </c:pt>
                <c:pt idx="8">
                  <c:v>2</c:v>
                </c:pt>
                <c:pt idx="9">
                  <c:v>4</c:v>
                </c:pt>
                <c:pt idx="10">
                  <c:v>1</c:v>
                </c:pt>
                <c:pt idx="11">
                  <c:v>2</c:v>
                </c:pt>
                <c:pt idx="12">
                  <c:v>2</c:v>
                </c:pt>
              </c:numCache>
            </c:numRef>
          </c:val>
          <c:extLst>
            <c:ext xmlns:c16="http://schemas.microsoft.com/office/drawing/2014/chart" uri="{C3380CC4-5D6E-409C-BE32-E72D297353CC}">
              <c16:uniqueId val="{00000001-876B-4D87-B23B-11E0BF542D6D}"/>
            </c:ext>
          </c:extLst>
        </c:ser>
        <c:ser>
          <c:idx val="2"/>
          <c:order val="2"/>
          <c:tx>
            <c:strRef>
              <c:f>Resultados!$D$20:$D$21</c:f>
              <c:strCache>
                <c:ptCount val="1"/>
                <c:pt idx="0">
                  <c:v>MODERADO</c:v>
                </c:pt>
              </c:strCache>
            </c:strRef>
          </c:tx>
          <c:spPr>
            <a:solidFill>
              <a:srgbClr val="FFFF0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Resultados!$A$22:$A$35</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Resultados!$D$22:$D$35</c:f>
              <c:numCache>
                <c:formatCode>General</c:formatCode>
                <c:ptCount val="13"/>
                <c:pt idx="0">
                  <c:v>4</c:v>
                </c:pt>
                <c:pt idx="1">
                  <c:v>2</c:v>
                </c:pt>
                <c:pt idx="2">
                  <c:v>3</c:v>
                </c:pt>
                <c:pt idx="3">
                  <c:v>1</c:v>
                </c:pt>
                <c:pt idx="4">
                  <c:v>3</c:v>
                </c:pt>
                <c:pt idx="5">
                  <c:v>3</c:v>
                </c:pt>
                <c:pt idx="6">
                  <c:v>5</c:v>
                </c:pt>
                <c:pt idx="7">
                  <c:v>2</c:v>
                </c:pt>
                <c:pt idx="8">
                  <c:v>4</c:v>
                </c:pt>
                <c:pt idx="9">
                  <c:v>2</c:v>
                </c:pt>
                <c:pt idx="10">
                  <c:v>2</c:v>
                </c:pt>
                <c:pt idx="11">
                  <c:v>1</c:v>
                </c:pt>
                <c:pt idx="12">
                  <c:v>9</c:v>
                </c:pt>
              </c:numCache>
            </c:numRef>
          </c:val>
          <c:extLst>
            <c:ext xmlns:c16="http://schemas.microsoft.com/office/drawing/2014/chart" uri="{C3380CC4-5D6E-409C-BE32-E72D297353CC}">
              <c16:uniqueId val="{00000002-876B-4D87-B23B-11E0BF542D6D}"/>
            </c:ext>
          </c:extLst>
        </c:ser>
        <c:dLbls>
          <c:dLblPos val="outEnd"/>
          <c:showLegendKey val="0"/>
          <c:showVal val="1"/>
          <c:showCatName val="0"/>
          <c:showSerName val="0"/>
          <c:showPercent val="0"/>
          <c:showBubbleSize val="0"/>
        </c:dLbls>
        <c:gapWidth val="444"/>
        <c:overlap val="-90"/>
        <c:axId val="451958968"/>
        <c:axId val="451960144"/>
      </c:barChart>
      <c:catAx>
        <c:axId val="451958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cap="all" spc="120" normalizeH="0" baseline="0">
                <a:solidFill>
                  <a:schemeClr val="tx1"/>
                </a:solidFill>
                <a:latin typeface="Arial Narrow" panose="020B0606020202030204" pitchFamily="34" charset="0"/>
                <a:ea typeface="+mn-ea"/>
                <a:cs typeface="+mn-cs"/>
              </a:defRPr>
            </a:pPr>
            <a:endParaRPr lang="es-CO"/>
          </a:p>
        </c:txPr>
        <c:crossAx val="451960144"/>
        <c:crosses val="autoZero"/>
        <c:auto val="1"/>
        <c:lblAlgn val="ctr"/>
        <c:lblOffset val="100"/>
        <c:noMultiLvlLbl val="0"/>
      </c:catAx>
      <c:valAx>
        <c:axId val="451960144"/>
        <c:scaling>
          <c:orientation val="minMax"/>
        </c:scaling>
        <c:delete val="1"/>
        <c:axPos val="l"/>
        <c:numFmt formatCode="General" sourceLinked="1"/>
        <c:majorTickMark val="none"/>
        <c:minorTickMark val="none"/>
        <c:tickLblPos val="nextTo"/>
        <c:crossAx val="451958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Arial Narrow" panose="020B0606020202030204" pitchFamily="34" charset="0"/>
                <a:ea typeface="+mn-ea"/>
                <a:cs typeface="+mn-cs"/>
              </a:defRPr>
            </a:pPr>
            <a:r>
              <a:rPr lang="en-US" sz="2000" b="1"/>
              <a:t>RIESGOS IDENTIFICADOS  POR PROCESO</a:t>
            </a:r>
          </a:p>
        </c:rich>
      </c:tx>
      <c:layout>
        <c:manualLayout>
          <c:xMode val="edge"/>
          <c:yMode val="edge"/>
          <c:x val="0.36964056560924413"/>
          <c:y val="4.21607203175665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Arial Narrow" panose="020B0606020202030204" pitchFamily="34" charset="0"/>
              <a:ea typeface="+mn-ea"/>
              <a:cs typeface="+mn-cs"/>
            </a:defRPr>
          </a:pPr>
          <a:endParaRPr lang="es-CO"/>
        </a:p>
      </c:txPr>
    </c:title>
    <c:autoTitleDeleted val="0"/>
    <c:plotArea>
      <c:layout>
        <c:manualLayout>
          <c:layoutTarget val="inner"/>
          <c:xMode val="edge"/>
          <c:yMode val="edge"/>
          <c:x val="4.0633884574052315E-2"/>
          <c:y val="0.20596397139599845"/>
          <c:w val="0.94584845160337683"/>
          <c:h val="0.67306380903296215"/>
        </c:manualLayout>
      </c:layout>
      <c:barChart>
        <c:barDir val="col"/>
        <c:grouping val="clustered"/>
        <c:varyColors val="0"/>
        <c:ser>
          <c:idx val="0"/>
          <c:order val="0"/>
          <c:tx>
            <c:strRef>
              <c:f>Resultados!$Q$3</c:f>
              <c:strCache>
                <c:ptCount val="1"/>
                <c:pt idx="0">
                  <c:v>% PARTICIPACIÓN </c:v>
                </c:pt>
              </c:strCache>
            </c:strRef>
          </c:tx>
          <c:spPr>
            <a:solidFill>
              <a:srgbClr val="0070C0"/>
            </a:solidFill>
            <a:ln w="19050">
              <a:solidFill>
                <a:schemeClr val="lt1"/>
              </a:solidFill>
            </a:ln>
            <a:effectLst>
              <a:outerShdw blurRad="63500" sx="102000" sy="102000" algn="ctr" rotWithShape="0">
                <a:prstClr val="black">
                  <a:alpha val="40000"/>
                </a:prstClr>
              </a:outerShdw>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Resultados!$P$4:$P$16</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Resultados!$Q$4:$Q$16</c:f>
              <c:numCache>
                <c:formatCode>0%</c:formatCode>
                <c:ptCount val="13"/>
                <c:pt idx="0">
                  <c:v>8.8888888888888892E-2</c:v>
                </c:pt>
                <c:pt idx="1">
                  <c:v>8.8888888888888892E-2</c:v>
                </c:pt>
                <c:pt idx="2">
                  <c:v>4.4444444444444446E-2</c:v>
                </c:pt>
                <c:pt idx="3">
                  <c:v>3.3333333333333333E-2</c:v>
                </c:pt>
                <c:pt idx="4">
                  <c:v>5.5555555555555552E-2</c:v>
                </c:pt>
                <c:pt idx="5">
                  <c:v>0.1111111111111111</c:v>
                </c:pt>
                <c:pt idx="6">
                  <c:v>5.5555555555555552E-2</c:v>
                </c:pt>
                <c:pt idx="7">
                  <c:v>0.12222222222222222</c:v>
                </c:pt>
                <c:pt idx="8">
                  <c:v>0.13333333333333333</c:v>
                </c:pt>
                <c:pt idx="9">
                  <c:v>6.6666666666666666E-2</c:v>
                </c:pt>
                <c:pt idx="10">
                  <c:v>3.3333333333333333E-2</c:v>
                </c:pt>
                <c:pt idx="11">
                  <c:v>3.3333333333333333E-2</c:v>
                </c:pt>
                <c:pt idx="12">
                  <c:v>0.13333333333333333</c:v>
                </c:pt>
              </c:numCache>
            </c:numRef>
          </c:val>
          <c:extLst>
            <c:ext xmlns:c16="http://schemas.microsoft.com/office/drawing/2014/chart" uri="{C3380CC4-5D6E-409C-BE32-E72D297353CC}">
              <c16:uniqueId val="{00000000-8808-40E3-80D8-DC9FF639EB45}"/>
            </c:ext>
          </c:extLst>
        </c:ser>
        <c:dLbls>
          <c:showLegendKey val="0"/>
          <c:showVal val="0"/>
          <c:showCatName val="0"/>
          <c:showSerName val="0"/>
          <c:showPercent val="0"/>
          <c:showBubbleSize val="0"/>
        </c:dLbls>
        <c:gapWidth val="150"/>
        <c:axId val="667923360"/>
        <c:axId val="667923752"/>
      </c:barChart>
      <c:catAx>
        <c:axId val="6679233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solidFill>
                <a:latin typeface="Arial Narrow" panose="020B0606020202030204" pitchFamily="34" charset="0"/>
                <a:ea typeface="+mn-ea"/>
                <a:cs typeface="+mn-cs"/>
              </a:defRPr>
            </a:pPr>
            <a:endParaRPr lang="es-CO"/>
          </a:p>
        </c:txPr>
        <c:crossAx val="667923752"/>
        <c:crosses val="autoZero"/>
        <c:auto val="1"/>
        <c:lblAlgn val="ctr"/>
        <c:lblOffset val="100"/>
        <c:noMultiLvlLbl val="0"/>
      </c:catAx>
      <c:valAx>
        <c:axId val="667923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CO"/>
          </a:p>
        </c:txPr>
        <c:crossAx val="667923360"/>
        <c:crosses val="autoZero"/>
        <c:crossBetween val="between"/>
      </c:valAx>
      <c:spPr>
        <a:solidFill>
          <a:schemeClr val="bg1">
            <a:lumMod val="95000"/>
          </a:schemeClr>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650">
          <a:solidFill>
            <a:schemeClr val="tx1"/>
          </a:solidFill>
          <a:latin typeface="Arial Narrow" panose="020B060602020203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[RIESGOS FOR-DES-16 ENERO A JUNIO DE 2023.xlsx]Resultados!Tabla dinámica12</c:name>
    <c:fmtId val="0"/>
  </c:pivotSource>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en-US" sz="1800">
                <a:latin typeface="Arial Narrow" panose="020B0606020202030204" pitchFamily="34" charset="0"/>
              </a:rPr>
              <a:t>RIESGO RESIDUAL POR PROCESO </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es-CO"/>
        </a:p>
      </c:txPr>
    </c:title>
    <c:autoTitleDeleted val="0"/>
    <c:pivotFmts>
      <c:pivotFmt>
        <c:idx val="0"/>
        <c:spPr>
          <a:solidFill>
            <a:srgbClr val="FF0000"/>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92D050"/>
          </a:solidFill>
          <a:ln>
            <a:noFill/>
          </a:ln>
          <a:effectLst>
            <a:outerShdw blurRad="50800" dist="38100" dir="10800000" algn="r" rotWithShape="0">
              <a:prstClr val="black">
                <a:alpha val="40000"/>
              </a:prstClr>
            </a:outerShdw>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FFF00"/>
          </a:solidFill>
          <a:ln>
            <a:noFill/>
          </a:ln>
          <a:effectLst>
            <a:outerShdw blurRad="50800" dist="38100" dir="10800000" algn="r" rotWithShape="0">
              <a:prstClr val="black">
                <a:alpha val="40000"/>
              </a:prstClr>
            </a:outerShdw>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92D050"/>
          </a:solidFill>
          <a:ln>
            <a:noFill/>
          </a:ln>
          <a:effectLst>
            <a:outerShdw blurRad="50800" dist="38100" dir="10800000" algn="r" rotWithShape="0">
              <a:prstClr val="black">
                <a:alpha val="40000"/>
              </a:prstClr>
            </a:outerShdw>
          </a:effectLst>
        </c:spPr>
      </c:pivotFmt>
    </c:pivotFmts>
    <c:plotArea>
      <c:layout/>
      <c:barChart>
        <c:barDir val="col"/>
        <c:grouping val="clustered"/>
        <c:varyColors val="0"/>
        <c:ser>
          <c:idx val="0"/>
          <c:order val="0"/>
          <c:tx>
            <c:strRef>
              <c:f>Resultados!$B$41:$B$42</c:f>
              <c:strCache>
                <c:ptCount val="1"/>
                <c:pt idx="0">
                  <c:v>ALTO</c:v>
                </c:pt>
              </c:strCache>
            </c:strRef>
          </c:tx>
          <c:spPr>
            <a:solidFill>
              <a:srgbClr val="FF000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Resultados!$A$43:$A$56</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Resultados!$B$43:$B$56</c:f>
              <c:numCache>
                <c:formatCode>General</c:formatCode>
                <c:ptCount val="13"/>
                <c:pt idx="3">
                  <c:v>1</c:v>
                </c:pt>
              </c:numCache>
            </c:numRef>
          </c:val>
          <c:extLst>
            <c:ext xmlns:c16="http://schemas.microsoft.com/office/drawing/2014/chart" uri="{C3380CC4-5D6E-409C-BE32-E72D297353CC}">
              <c16:uniqueId val="{00000000-896C-44BB-A96C-B0DFAC0E3EC7}"/>
            </c:ext>
          </c:extLst>
        </c:ser>
        <c:ser>
          <c:idx val="1"/>
          <c:order val="1"/>
          <c:tx>
            <c:strRef>
              <c:f>Resultados!$C$41:$C$42</c:f>
              <c:strCache>
                <c:ptCount val="1"/>
                <c:pt idx="0">
                  <c:v>BAJO</c:v>
                </c:pt>
              </c:strCache>
            </c:strRef>
          </c:tx>
          <c:spPr>
            <a:solidFill>
              <a:srgbClr val="92D050"/>
            </a:solidFill>
            <a:ln>
              <a:noFill/>
            </a:ln>
            <a:effectLst>
              <a:outerShdw blurRad="50800" dist="38100" dir="10800000" algn="r" rotWithShape="0">
                <a:prstClr val="black">
                  <a:alpha val="40000"/>
                </a:prstClr>
              </a:outerShdw>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Resultados!$A$43:$A$56</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Resultados!$C$43:$C$56</c:f>
              <c:numCache>
                <c:formatCode>General</c:formatCode>
                <c:ptCount val="13"/>
                <c:pt idx="0">
                  <c:v>7</c:v>
                </c:pt>
                <c:pt idx="1">
                  <c:v>3</c:v>
                </c:pt>
                <c:pt idx="2">
                  <c:v>4</c:v>
                </c:pt>
                <c:pt idx="3">
                  <c:v>1</c:v>
                </c:pt>
                <c:pt idx="4">
                  <c:v>4</c:v>
                </c:pt>
                <c:pt idx="5">
                  <c:v>2</c:v>
                </c:pt>
                <c:pt idx="6">
                  <c:v>4</c:v>
                </c:pt>
                <c:pt idx="7">
                  <c:v>10</c:v>
                </c:pt>
                <c:pt idx="8">
                  <c:v>4</c:v>
                </c:pt>
                <c:pt idx="9">
                  <c:v>6</c:v>
                </c:pt>
                <c:pt idx="10">
                  <c:v>2</c:v>
                </c:pt>
                <c:pt idx="11">
                  <c:v>2</c:v>
                </c:pt>
                <c:pt idx="12">
                  <c:v>9</c:v>
                </c:pt>
              </c:numCache>
            </c:numRef>
          </c:val>
          <c:extLst>
            <c:ext xmlns:c16="http://schemas.microsoft.com/office/drawing/2014/chart" uri="{C3380CC4-5D6E-409C-BE32-E72D297353CC}">
              <c16:uniqueId val="{00000001-896C-44BB-A96C-B0DFAC0E3EC7}"/>
            </c:ext>
          </c:extLst>
        </c:ser>
        <c:ser>
          <c:idx val="2"/>
          <c:order val="2"/>
          <c:tx>
            <c:strRef>
              <c:f>Resultados!$D$41:$D$42</c:f>
              <c:strCache>
                <c:ptCount val="1"/>
                <c:pt idx="0">
                  <c:v>MODERADO</c:v>
                </c:pt>
              </c:strCache>
            </c:strRef>
          </c:tx>
          <c:spPr>
            <a:solidFill>
              <a:srgbClr val="FFFF00"/>
            </a:solidFill>
            <a:ln>
              <a:noFill/>
            </a:ln>
            <a:effectLst>
              <a:outerShdw blurRad="50800" dist="38100" dir="10800000" algn="r" rotWithShape="0">
                <a:prstClr val="black">
                  <a:alpha val="40000"/>
                </a:prstClr>
              </a:outerShdw>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Resultados!$A$43:$A$56</c:f>
              <c:strCache>
                <c:ptCount val="13"/>
                <c:pt idx="0">
                  <c:v>CONSULTA EXTERNA</c:v>
                </c:pt>
                <c:pt idx="1">
                  <c:v>DIRECCIONAMIENTO ESTRATEGICO</c:v>
                </c:pt>
                <c:pt idx="2">
                  <c:v>DOCENCIA SERVICIO</c:v>
                </c:pt>
                <c:pt idx="3">
                  <c:v>GESTION DE LA INFORMACION</c:v>
                </c:pt>
                <c:pt idx="4">
                  <c:v>GESTIÓN DEL AMBIENTE FISICO</c:v>
                </c:pt>
                <c:pt idx="5">
                  <c:v>GESTION FINANCIERA</c:v>
                </c:pt>
                <c:pt idx="6">
                  <c:v>GESTIÓN LOGISTICA</c:v>
                </c:pt>
                <c:pt idx="7">
                  <c:v>GESTION TALENTO HUMANO</c:v>
                </c:pt>
                <c:pt idx="8">
                  <c:v>HOSPITALIZACION</c:v>
                </c:pt>
                <c:pt idx="9">
                  <c:v>INTERVENCION SOCIAL Y COMUNITARIA</c:v>
                </c:pt>
                <c:pt idx="10">
                  <c:v>MERCADEO Y COMUNICACIONES</c:v>
                </c:pt>
                <c:pt idx="11">
                  <c:v>SIAU</c:v>
                </c:pt>
                <c:pt idx="12">
                  <c:v>URGENCIAS</c:v>
                </c:pt>
              </c:strCache>
            </c:strRef>
          </c:cat>
          <c:val>
            <c:numRef>
              <c:f>Resultados!$D$43:$D$56</c:f>
              <c:numCache>
                <c:formatCode>General</c:formatCode>
                <c:ptCount val="13"/>
                <c:pt idx="0">
                  <c:v>1</c:v>
                </c:pt>
                <c:pt idx="1">
                  <c:v>5</c:v>
                </c:pt>
                <c:pt idx="3">
                  <c:v>1</c:v>
                </c:pt>
                <c:pt idx="4">
                  <c:v>1</c:v>
                </c:pt>
                <c:pt idx="5">
                  <c:v>8</c:v>
                </c:pt>
                <c:pt idx="6">
                  <c:v>1</c:v>
                </c:pt>
                <c:pt idx="7">
                  <c:v>1</c:v>
                </c:pt>
                <c:pt idx="8">
                  <c:v>8</c:v>
                </c:pt>
                <c:pt idx="10">
                  <c:v>1</c:v>
                </c:pt>
                <c:pt idx="11">
                  <c:v>1</c:v>
                </c:pt>
                <c:pt idx="12">
                  <c:v>3</c:v>
                </c:pt>
              </c:numCache>
            </c:numRef>
          </c:val>
          <c:extLst>
            <c:ext xmlns:c16="http://schemas.microsoft.com/office/drawing/2014/chart" uri="{C3380CC4-5D6E-409C-BE32-E72D297353CC}">
              <c16:uniqueId val="{00000002-896C-44BB-A96C-B0DFAC0E3EC7}"/>
            </c:ext>
          </c:extLst>
        </c:ser>
        <c:dLbls>
          <c:showLegendKey val="0"/>
          <c:showVal val="1"/>
          <c:showCatName val="0"/>
          <c:showSerName val="0"/>
          <c:showPercent val="0"/>
          <c:showBubbleSize val="0"/>
        </c:dLbls>
        <c:gapWidth val="75"/>
        <c:axId val="543140280"/>
        <c:axId val="543141064"/>
      </c:barChart>
      <c:catAx>
        <c:axId val="543140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cap="all" spc="120" normalizeH="0" baseline="0">
                <a:solidFill>
                  <a:schemeClr val="tx1"/>
                </a:solidFill>
                <a:latin typeface="Arial Narrow" panose="020B0606020202030204" pitchFamily="34" charset="0"/>
                <a:ea typeface="+mn-ea"/>
                <a:cs typeface="+mn-cs"/>
              </a:defRPr>
            </a:pPr>
            <a:endParaRPr lang="es-CO"/>
          </a:p>
        </c:txPr>
        <c:crossAx val="543141064"/>
        <c:crosses val="autoZero"/>
        <c:auto val="1"/>
        <c:lblAlgn val="ctr"/>
        <c:lblOffset val="100"/>
        <c:noMultiLvlLbl val="0"/>
      </c:catAx>
      <c:valAx>
        <c:axId val="543141064"/>
        <c:scaling>
          <c:orientation val="minMax"/>
        </c:scaling>
        <c:delete val="0"/>
        <c:axPos val="l"/>
        <c:minorGridlines>
          <c:spPr>
            <a:ln>
              <a:solidFill>
                <a:schemeClr val="tx1">
                  <a:lumMod val="5000"/>
                  <a:lumOff val="95000"/>
                </a:schemeClr>
              </a:solidFill>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4314028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arrow" panose="020B0606020202030204" pitchFamily="34" charset="0"/>
                <a:ea typeface="+mn-ea"/>
                <a:cs typeface="+mn-cs"/>
              </a:defRPr>
            </a:pPr>
            <a:r>
              <a:rPr lang="es-CO" b="1"/>
              <a:t>RIESGOS ANTES Y DESPUES DE CONTROLES </a:t>
            </a:r>
          </a:p>
        </c:rich>
      </c:tx>
      <c:layout>
        <c:manualLayout>
          <c:xMode val="edge"/>
          <c:yMode val="edge"/>
          <c:x val="0.2923392115764688"/>
          <c:y val="3.641065484706091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s-CO"/>
        </a:p>
      </c:txPr>
    </c:title>
    <c:autoTitleDeleted val="0"/>
    <c:plotArea>
      <c:layout>
        <c:manualLayout>
          <c:layoutTarget val="inner"/>
          <c:xMode val="edge"/>
          <c:yMode val="edge"/>
          <c:x val="0.16079313471964263"/>
          <c:y val="0.28800827984025185"/>
          <c:w val="0.81127661872679657"/>
          <c:h val="0.56139674999068234"/>
        </c:manualLayout>
      </c:layout>
      <c:barChart>
        <c:barDir val="bar"/>
        <c:grouping val="clustered"/>
        <c:varyColors val="0"/>
        <c:ser>
          <c:idx val="0"/>
          <c:order val="0"/>
          <c:tx>
            <c:strRef>
              <c:f>Resultados!$A$62</c:f>
              <c:strCache>
                <c:ptCount val="1"/>
                <c:pt idx="0">
                  <c:v>Total General Riesgos Inherentes </c:v>
                </c:pt>
              </c:strCache>
            </c:strRef>
          </c:tx>
          <c:spPr>
            <a:solidFill>
              <a:srgbClr val="0070C0"/>
            </a:solidFill>
            <a:ln>
              <a:solidFill>
                <a:schemeClr val="bg1"/>
              </a:solidFill>
            </a:ln>
            <a:effectLst>
              <a:outerShdw blurRad="50800" dist="38100" dir="5400000" algn="t" rotWithShape="0">
                <a:prstClr val="black">
                  <a:alpha val="40000"/>
                </a:prst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mn-cs"/>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Resultados!$B$60:$D$61</c:f>
              <c:multiLvlStrCache>
                <c:ptCount val="3"/>
                <c:lvl>
                  <c:pt idx="0">
                    <c:v>Riesgo Alto </c:v>
                  </c:pt>
                  <c:pt idx="1">
                    <c:v>Riesgo Moderado </c:v>
                  </c:pt>
                  <c:pt idx="2">
                    <c:v>Riesgo Bajo </c:v>
                  </c:pt>
                </c:lvl>
                <c:lvl>
                  <c:pt idx="0">
                    <c:v>TOTAL RIESGOS </c:v>
                  </c:pt>
                </c:lvl>
              </c:multiLvlStrCache>
            </c:multiLvlStrRef>
          </c:cat>
          <c:val>
            <c:numRef>
              <c:f>Resultados!$B$62:$D$62</c:f>
              <c:numCache>
                <c:formatCode>General</c:formatCode>
                <c:ptCount val="3"/>
                <c:pt idx="0">
                  <c:v>17</c:v>
                </c:pt>
                <c:pt idx="1">
                  <c:v>41</c:v>
                </c:pt>
                <c:pt idx="2">
                  <c:v>32</c:v>
                </c:pt>
              </c:numCache>
            </c:numRef>
          </c:val>
          <c:extLst>
            <c:ext xmlns:c16="http://schemas.microsoft.com/office/drawing/2014/chart" uri="{C3380CC4-5D6E-409C-BE32-E72D297353CC}">
              <c16:uniqueId val="{00000000-8DFC-4BD7-A069-73ED3E85A7E2}"/>
            </c:ext>
          </c:extLst>
        </c:ser>
        <c:ser>
          <c:idx val="1"/>
          <c:order val="1"/>
          <c:tx>
            <c:strRef>
              <c:f>Resultados!$A$63</c:f>
              <c:strCache>
                <c:ptCount val="1"/>
                <c:pt idx="0">
                  <c:v>Total General Riesgos Residuales </c:v>
                </c:pt>
              </c:strCache>
            </c:strRef>
          </c:tx>
          <c:spPr>
            <a:solidFill>
              <a:srgbClr val="FFC000"/>
            </a:solidFill>
            <a:ln>
              <a:solidFill>
                <a:schemeClr val="bg1"/>
              </a:solidFill>
            </a:ln>
            <a:effectLst>
              <a:outerShdw blurRad="50800" dist="38100" dir="5400000" algn="t" rotWithShape="0">
                <a:prstClr val="black">
                  <a:alpha val="40000"/>
                </a:prst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Resultados!$B$60:$D$61</c:f>
              <c:multiLvlStrCache>
                <c:ptCount val="3"/>
                <c:lvl>
                  <c:pt idx="0">
                    <c:v>Riesgo Alto </c:v>
                  </c:pt>
                  <c:pt idx="1">
                    <c:v>Riesgo Moderado </c:v>
                  </c:pt>
                  <c:pt idx="2">
                    <c:v>Riesgo Bajo </c:v>
                  </c:pt>
                </c:lvl>
                <c:lvl>
                  <c:pt idx="0">
                    <c:v>TOTAL RIESGOS </c:v>
                  </c:pt>
                </c:lvl>
              </c:multiLvlStrCache>
            </c:multiLvlStrRef>
          </c:cat>
          <c:val>
            <c:numRef>
              <c:f>Resultados!$B$63:$D$63</c:f>
              <c:numCache>
                <c:formatCode>General</c:formatCode>
                <c:ptCount val="3"/>
                <c:pt idx="0">
                  <c:v>1</c:v>
                </c:pt>
                <c:pt idx="1">
                  <c:v>31</c:v>
                </c:pt>
                <c:pt idx="2">
                  <c:v>58</c:v>
                </c:pt>
              </c:numCache>
            </c:numRef>
          </c:val>
          <c:extLst>
            <c:ext xmlns:c16="http://schemas.microsoft.com/office/drawing/2014/chart" uri="{C3380CC4-5D6E-409C-BE32-E72D297353CC}">
              <c16:uniqueId val="{00000001-8DFC-4BD7-A069-73ED3E85A7E2}"/>
            </c:ext>
          </c:extLst>
        </c:ser>
        <c:dLbls>
          <c:showLegendKey val="0"/>
          <c:showVal val="0"/>
          <c:showCatName val="0"/>
          <c:showSerName val="0"/>
          <c:showPercent val="0"/>
          <c:showBubbleSize val="0"/>
        </c:dLbls>
        <c:gapWidth val="182"/>
        <c:axId val="667937080"/>
        <c:axId val="667935512"/>
      </c:barChart>
      <c:catAx>
        <c:axId val="6679370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667935512"/>
        <c:crosses val="autoZero"/>
        <c:auto val="1"/>
        <c:lblAlgn val="ctr"/>
        <c:lblOffset val="100"/>
        <c:noMultiLvlLbl val="0"/>
      </c:catAx>
      <c:valAx>
        <c:axId val="667935512"/>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667937080"/>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1" i="0" u="none" strike="noStrike" kern="1200" spc="0" baseline="0">
                <a:solidFill>
                  <a:schemeClr val="tx1"/>
                </a:solidFill>
                <a:latin typeface="Arial Narrow" panose="020B0606020202030204" pitchFamily="34" charset="0"/>
                <a:ea typeface="+mn-ea"/>
                <a:cs typeface="+mn-cs"/>
              </a:defRPr>
            </a:pPr>
            <a:r>
              <a:rPr lang="es-CO" sz="3200" b="1">
                <a:solidFill>
                  <a:schemeClr val="tx1"/>
                </a:solidFill>
                <a:latin typeface="Arial Narrow" panose="020B0606020202030204" pitchFamily="34" charset="0"/>
              </a:rPr>
              <a:t>SEGUIMIENTO A RIESGOS 2022-1</a:t>
            </a:r>
          </a:p>
        </c:rich>
      </c:tx>
      <c:overlay val="0"/>
      <c:spPr>
        <a:noFill/>
        <a:ln>
          <a:noFill/>
        </a:ln>
        <a:effectLst/>
      </c:spPr>
      <c:txPr>
        <a:bodyPr rot="0" spcFirstLastPara="1" vertOverflow="ellipsis" vert="horz" wrap="square" anchor="ctr" anchorCtr="1"/>
        <a:lstStyle/>
        <a:p>
          <a:pPr>
            <a:defRPr sz="3200" b="1" i="0" u="none" strike="noStrike" kern="1200" spc="0" baseline="0">
              <a:solidFill>
                <a:schemeClr val="tx1"/>
              </a:solidFill>
              <a:latin typeface="Arial Narrow" panose="020B0606020202030204" pitchFamily="34" charset="0"/>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Resultados!$A$81</c:f>
              <c:strCache>
                <c:ptCount val="1"/>
                <c:pt idx="0">
                  <c:v> Procesos Misionales </c:v>
                </c:pt>
              </c:strCache>
            </c:strRef>
          </c:tx>
          <c:spPr>
            <a:solidFill>
              <a:srgbClr val="0070C0"/>
            </a:solidFill>
            <a:ln>
              <a:solidFill>
                <a:schemeClr val="bg1"/>
              </a:solidFill>
            </a:ln>
            <a:effectLst/>
            <a:sp3d>
              <a:contourClr>
                <a:schemeClr val="bg1"/>
              </a:contourClr>
            </a:sp3d>
          </c:spPr>
          <c:invertIfNegative val="0"/>
          <c:dLbls>
            <c:dLbl>
              <c:idx val="0"/>
              <c:layout>
                <c:manualLayout>
                  <c:x val="-5.392156238363875E-3"/>
                  <c:y val="0.21213466838121847"/>
                </c:manualLayout>
              </c:layout>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75-4ABA-A5BA-B978FD47A2F7}"/>
                </c:ext>
              </c:extLst>
            </c:dLbl>
            <c:dLbl>
              <c:idx val="1"/>
              <c:layout>
                <c:manualLayout>
                  <c:x val="5.3921190033122861E-3"/>
                  <c:y val="4.4119208534782364E-2"/>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75-4ABA-A5BA-B978FD47A2F7}"/>
                </c:ext>
              </c:extLst>
            </c:dLbl>
            <c:dLbl>
              <c:idx val="2"/>
              <c:layout>
                <c:manualLayout>
                  <c:x val="6.7402398310777824E-3"/>
                  <c:y val="5.098500139001845E-2"/>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75-4ABA-A5BA-B978FD47A2F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Resultados!$B$79:$E$80</c15:sqref>
                  </c15:fullRef>
                  <c15:levelRef>
                    <c15:sqref>Resultados!$B$80:$E$80</c15:sqref>
                  </c15:levelRef>
                </c:ext>
              </c:extLst>
              <c:f>Resultados!$C$80:$E$80</c:f>
              <c:strCache>
                <c:ptCount val="3"/>
                <c:pt idx="0">
                  <c:v>Total acciones completadas</c:v>
                </c:pt>
                <c:pt idx="1">
                  <c:v>Total acciones en proceso de desarrollo</c:v>
                </c:pt>
                <c:pt idx="2">
                  <c:v>Total acciones no implementados</c:v>
                </c:pt>
              </c:strCache>
            </c:strRef>
          </c:cat>
          <c:val>
            <c:numRef>
              <c:extLst>
                <c:ext xmlns:c15="http://schemas.microsoft.com/office/drawing/2012/chart" uri="{02D57815-91ED-43cb-92C2-25804820EDAC}">
                  <c15:fullRef>
                    <c15:sqref>Resultados!$B$81:$E$81</c15:sqref>
                  </c15:fullRef>
                </c:ext>
              </c:extLst>
              <c:f>Resultados!$C$81:$E$81</c:f>
              <c:numCache>
                <c:formatCode>General</c:formatCode>
                <c:ptCount val="3"/>
                <c:pt idx="0">
                  <c:v>57</c:v>
                </c:pt>
                <c:pt idx="1">
                  <c:v>4</c:v>
                </c:pt>
                <c:pt idx="2">
                  <c:v>5</c:v>
                </c:pt>
              </c:numCache>
            </c:numRef>
          </c:val>
          <c:extLst>
            <c:ext xmlns:c16="http://schemas.microsoft.com/office/drawing/2014/chart" uri="{C3380CC4-5D6E-409C-BE32-E72D297353CC}">
              <c16:uniqueId val="{00000003-FE75-4ABA-A5BA-B978FD47A2F7}"/>
            </c:ext>
          </c:extLst>
        </c:ser>
        <c:ser>
          <c:idx val="1"/>
          <c:order val="1"/>
          <c:tx>
            <c:strRef>
              <c:f>Resultados!$A$82</c:f>
              <c:strCache>
                <c:ptCount val="1"/>
                <c:pt idx="0">
                  <c:v> Procesos Estratégicos y de Apoyo</c:v>
                </c:pt>
              </c:strCache>
            </c:strRef>
          </c:tx>
          <c:spPr>
            <a:solidFill>
              <a:srgbClr val="FFC000"/>
            </a:solidFill>
            <a:ln>
              <a:solidFill>
                <a:schemeClr val="bg1"/>
              </a:solidFill>
            </a:ln>
            <a:effectLst/>
            <a:sp3d>
              <a:contourClr>
                <a:schemeClr val="bg1"/>
              </a:contourClr>
            </a:sp3d>
          </c:spPr>
          <c:invertIfNegative val="0"/>
          <c:dLbls>
            <c:dLbl>
              <c:idx val="0"/>
              <c:layout>
                <c:manualLayout>
                  <c:x val="0"/>
                  <c:y val="0.33615185912716156"/>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75-4ABA-A5BA-B978FD47A2F7}"/>
                </c:ext>
              </c:extLst>
            </c:dLbl>
            <c:dLbl>
              <c:idx val="1"/>
              <c:layout>
                <c:manualLayout>
                  <c:x val="-2.6960781191820364E-3"/>
                  <c:y val="6.8535815938547504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75-4ABA-A5BA-B978FD47A2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Resultados!$B$79:$E$80</c15:sqref>
                  </c15:fullRef>
                  <c15:levelRef>
                    <c15:sqref>Resultados!$B$80:$E$80</c15:sqref>
                  </c15:levelRef>
                </c:ext>
              </c:extLst>
              <c:f>Resultados!$C$80:$E$80</c:f>
              <c:strCache>
                <c:ptCount val="3"/>
                <c:pt idx="0">
                  <c:v>Total acciones completadas</c:v>
                </c:pt>
                <c:pt idx="1">
                  <c:v>Total acciones en proceso de desarrollo</c:v>
                </c:pt>
                <c:pt idx="2">
                  <c:v>Total acciones no implementados</c:v>
                </c:pt>
              </c:strCache>
            </c:strRef>
          </c:cat>
          <c:val>
            <c:numRef>
              <c:extLst>
                <c:ext xmlns:c15="http://schemas.microsoft.com/office/drawing/2012/chart" uri="{02D57815-91ED-43cb-92C2-25804820EDAC}">
                  <c15:fullRef>
                    <c15:sqref>Resultados!$B$82:$E$82</c15:sqref>
                  </c15:fullRef>
                </c:ext>
              </c:extLst>
              <c:f>Resultados!$C$82:$E$82</c:f>
              <c:numCache>
                <c:formatCode>General</c:formatCode>
                <c:ptCount val="3"/>
                <c:pt idx="0">
                  <c:v>70</c:v>
                </c:pt>
                <c:pt idx="1">
                  <c:v>7</c:v>
                </c:pt>
              </c:numCache>
            </c:numRef>
          </c:val>
          <c:extLst>
            <c:ext xmlns:c16="http://schemas.microsoft.com/office/drawing/2014/chart" uri="{C3380CC4-5D6E-409C-BE32-E72D297353CC}">
              <c16:uniqueId val="{00000006-FE75-4ABA-A5BA-B978FD47A2F7}"/>
            </c:ext>
          </c:extLst>
        </c:ser>
        <c:dLbls>
          <c:showLegendKey val="0"/>
          <c:showVal val="0"/>
          <c:showCatName val="0"/>
          <c:showSerName val="0"/>
          <c:showPercent val="0"/>
          <c:showBubbleSize val="0"/>
        </c:dLbls>
        <c:gapWidth val="150"/>
        <c:shape val="box"/>
        <c:axId val="667918656"/>
        <c:axId val="667915912"/>
        <c:axId val="0"/>
      </c:bar3DChart>
      <c:catAx>
        <c:axId val="667918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es-CO"/>
          </a:p>
        </c:txPr>
        <c:crossAx val="667915912"/>
        <c:crosses val="autoZero"/>
        <c:auto val="1"/>
        <c:lblAlgn val="ctr"/>
        <c:lblOffset val="100"/>
        <c:noMultiLvlLbl val="0"/>
      </c:catAx>
      <c:valAx>
        <c:axId val="667915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s-CO"/>
          </a:p>
        </c:txPr>
        <c:crossAx val="667918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Narrow" panose="020B0606020202030204" pitchFamily="34" charset="0"/>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64042</xdr:colOff>
      <xdr:row>2</xdr:row>
      <xdr:rowOff>44928</xdr:rowOff>
    </xdr:from>
    <xdr:ext cx="2672847" cy="997429"/>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1872" y="287546"/>
          <a:ext cx="2672847" cy="997429"/>
        </a:xfrm>
        <a:prstGeom prst="rect">
          <a:avLst/>
        </a:prstGeom>
      </xdr:spPr>
    </xdr:pic>
    <xdr:clientData/>
  </xdr:oneCellAnchor>
  <xdr:oneCellAnchor>
    <xdr:from>
      <xdr:col>6</xdr:col>
      <xdr:colOff>0</xdr:colOff>
      <xdr:row>9</xdr:row>
      <xdr:rowOff>0</xdr:rowOff>
    </xdr:from>
    <xdr:ext cx="184731" cy="264560"/>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11001375" y="110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0</xdr:colOff>
      <xdr:row>9</xdr:row>
      <xdr:rowOff>0</xdr:rowOff>
    </xdr:from>
    <xdr:ext cx="184731" cy="264560"/>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0429875" y="8870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3</xdr:col>
      <xdr:colOff>0</xdr:colOff>
      <xdr:row>10</xdr:row>
      <xdr:rowOff>0</xdr:rowOff>
    </xdr:from>
    <xdr:ext cx="184731" cy="264560"/>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2126932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309562</xdr:colOff>
      <xdr:row>1</xdr:row>
      <xdr:rowOff>185737</xdr:rowOff>
    </xdr:from>
    <xdr:to>
      <xdr:col>14</xdr:col>
      <xdr:colOff>219076</xdr:colOff>
      <xdr:row>14</xdr:row>
      <xdr:rowOff>180975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771525</xdr:colOff>
      <xdr:row>15</xdr:row>
      <xdr:rowOff>195262</xdr:rowOff>
    </xdr:from>
    <xdr:to>
      <xdr:col>14</xdr:col>
      <xdr:colOff>628650</xdr:colOff>
      <xdr:row>32</xdr:row>
      <xdr:rowOff>0</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857249</xdr:colOff>
      <xdr:row>1</xdr:row>
      <xdr:rowOff>119060</xdr:rowOff>
    </xdr:from>
    <xdr:to>
      <xdr:col>22</xdr:col>
      <xdr:colOff>781050</xdr:colOff>
      <xdr:row>15</xdr:row>
      <xdr:rowOff>190499</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628649</xdr:colOff>
      <xdr:row>39</xdr:row>
      <xdr:rowOff>128587</xdr:rowOff>
    </xdr:from>
    <xdr:to>
      <xdr:col>13</xdr:col>
      <xdr:colOff>2028825</xdr:colOff>
      <xdr:row>60</xdr:row>
      <xdr:rowOff>66675</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2597</xdr:colOff>
      <xdr:row>60</xdr:row>
      <xdr:rowOff>396153</xdr:rowOff>
    </xdr:from>
    <xdr:to>
      <xdr:col>11</xdr:col>
      <xdr:colOff>883226</xdr:colOff>
      <xdr:row>75</xdr:row>
      <xdr:rowOff>69273</xdr:rowOff>
    </xdr:to>
    <xdr:graphicFrame macro="">
      <xdr:nvGraphicFramePr>
        <xdr:cNvPr id="11" name="Gráfico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692727</xdr:colOff>
      <xdr:row>77</xdr:row>
      <xdr:rowOff>195694</xdr:rowOff>
    </xdr:from>
    <xdr:to>
      <xdr:col>13</xdr:col>
      <xdr:colOff>1627909</xdr:colOff>
      <xdr:row>98</xdr:row>
      <xdr:rowOff>34635</xdr:rowOff>
    </xdr:to>
    <xdr:graphicFrame macro="">
      <xdr:nvGraphicFramePr>
        <xdr:cNvPr id="12" name="Gráfico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0.56832</cdr:x>
      <cdr:y>0.17274</cdr:y>
    </cdr:from>
    <cdr:to>
      <cdr:x>0.60248</cdr:x>
      <cdr:y>0.21974</cdr:y>
    </cdr:to>
    <cdr:sp macro="" textlink="">
      <cdr:nvSpPr>
        <cdr:cNvPr id="2" name="CuadroTexto 1"/>
        <cdr:cNvSpPr txBox="1"/>
      </cdr:nvSpPr>
      <cdr:spPr>
        <a:xfrm xmlns:a="http://schemas.openxmlformats.org/drawingml/2006/main">
          <a:off x="6972301" y="700088"/>
          <a:ext cx="4191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000">
              <a:latin typeface="Arial Narrow" panose="020B0606020202030204" pitchFamily="34" charset="0"/>
            </a:rPr>
            <a:t>10</a:t>
          </a:r>
        </a:p>
      </cdr:txBody>
    </cdr:sp>
  </cdr:relSizeAnchor>
</c:userShapes>
</file>

<file path=xl/drawings/drawing4.xml><?xml version="1.0" encoding="utf-8"?>
<xdr:wsDr xmlns:xdr="http://schemas.openxmlformats.org/drawingml/2006/spreadsheetDrawing" xmlns:a="http://schemas.openxmlformats.org/drawingml/2006/main">
  <xdr:oneCellAnchor>
    <xdr:from>
      <xdr:col>1</xdr:col>
      <xdr:colOff>162203</xdr:colOff>
      <xdr:row>0</xdr:row>
      <xdr:rowOff>0</xdr:rowOff>
    </xdr:from>
    <xdr:ext cx="3897622" cy="1224834"/>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000403" y="0"/>
          <a:ext cx="3897622" cy="122483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162203</xdr:colOff>
      <xdr:row>0</xdr:row>
      <xdr:rowOff>0</xdr:rowOff>
    </xdr:from>
    <xdr:ext cx="3897622" cy="1224834"/>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000403" y="0"/>
          <a:ext cx="3897622" cy="122483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Gabriela%20Fern&#225;ndez/Downloads/MATRIZ%20DE%20RIESGOS%20HPUV%20-%20CONSOLIDADO(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iesgos%20Financieros%20202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ntrol_interno/Downloads/Matriz%20de%20riesgos%20SIAU%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ejandra/Desktop/Nueva%20carpeta/RIESGOS%202022%20HDPUV/MATRIZ%20DE%20RIESGOS%20AJUSTADA%20A%20JUNIO%20DE%202022%20viernes%2012%20de%20ago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
      <sheetName val="MAPA DE RIESGOS"/>
      <sheetName val="TABLAS"/>
    </sheetNames>
    <sheetDataSet>
      <sheetData sheetId="0"/>
      <sheetData sheetId="1"/>
      <sheetData sheetId="2">
        <row r="5">
          <cell r="A5" t="str">
            <v>MUY ALTO</v>
          </cell>
        </row>
        <row r="6">
          <cell r="A6" t="str">
            <v>ALTO</v>
          </cell>
        </row>
        <row r="7">
          <cell r="A7" t="str">
            <v>MEDIO</v>
          </cell>
        </row>
        <row r="8">
          <cell r="A8" t="str">
            <v>BAJO</v>
          </cell>
        </row>
        <row r="12">
          <cell r="A12" t="str">
            <v>MUY GRAVE</v>
          </cell>
        </row>
        <row r="13">
          <cell r="A13" t="str">
            <v>GRAVE</v>
          </cell>
        </row>
        <row r="14">
          <cell r="A14" t="str">
            <v>MODERADO</v>
          </cell>
        </row>
        <row r="15">
          <cell r="A15" t="str">
            <v>MENOR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final"/>
      <sheetName val="Tabla Impacto"/>
      <sheetName val="Opciones Tratamiento"/>
      <sheetName val="Tabla probabilidad"/>
      <sheetName val="Tabla Valoración controles"/>
      <sheetName val="Objetivos y Alcances "/>
      <sheetName val="Matriz Calor Residual"/>
      <sheetName val="Matriz Calor Inherente"/>
      <sheetName val="Hoja1"/>
      <sheetName val="cONFIGURACION "/>
      <sheetName val="rECOMENDACIONES "/>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abla Valoración controles"/>
      <sheetName val="Tabla probabilidad"/>
      <sheetName val="Tabla Impacto"/>
      <sheetName val="Tratamiento del riesgo"/>
      <sheetName val="Matriz Calor Inherente"/>
      <sheetName val="Matriz Calor Residual"/>
      <sheetName val="Objetivos y Alcances "/>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Inst"/>
      <sheetName val="Direccionamiento"/>
      <sheetName val="Mercadeo y Comunicaciones"/>
      <sheetName val="Gestión Talento Humano"/>
      <sheetName val="Gestión Financiera"/>
      <sheetName val="Matriz de riesgos Asist"/>
      <sheetName val="Docencia Servicio I"/>
      <sheetName val="Urgencias"/>
      <sheetName val="Consulta Externa"/>
      <sheetName val="Hospitalización"/>
      <sheetName val="Intervención Social y C"/>
      <sheetName val="SIAU"/>
      <sheetName val="Gestión Información"/>
      <sheetName val="Gestión Logística"/>
      <sheetName val="Gestión Ambiente F"/>
      <sheetName val="Tabla Valoración controles"/>
      <sheetName val="Tabla probabilidad"/>
      <sheetName val="Tabla Impacto"/>
      <sheetName val="Tratamiento del riesgo"/>
      <sheetName val="Matriz Calor Inherente"/>
      <sheetName val="Matriz Calor Residual"/>
      <sheetName val="Objetivos y Alcances "/>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jandra Figueroa Pelaez" refreshedDate="44788.896594444443" createdVersion="5" refreshedVersion="5" minRefreshableVersion="3" recordCount="90" xr:uid="{00000000-000A-0000-FFFF-FFFF0D000000}">
  <cacheSource type="worksheet">
    <worksheetSource ref="B11:G114" sheet="FOR-DES-16"/>
  </cacheSource>
  <cacheFields count="6">
    <cacheField name="PROCESO" numFmtId="0">
      <sharedItems count="13">
        <s v="DIRECCIONAMIENTO ESTRATEGICO"/>
        <s v="MERCADEO Y COMUNICACIONES"/>
        <s v="GESTION TALENTO HUMANO"/>
        <s v="GESTION FINANCIERA"/>
        <s v="DOCENCIA SERVICIO"/>
        <s v="URGENCIAS"/>
        <s v="CONSULTA EXTERNA"/>
        <s v="HOSPITALIZACION"/>
        <s v="INTERVENCION SOCIAL Y COMUNITARIA"/>
        <s v="SIAU"/>
        <s v="GESTION DE LA INFORMACION"/>
        <s v="GESTIÓN LOGISTICA"/>
        <s v="GESTIÓN DEL AMBIENTE FISICO"/>
      </sharedItems>
    </cacheField>
    <cacheField name="RIESGO IDENTIFICADO" numFmtId="0">
      <sharedItems count="85" longText="1">
        <s v="Probabilidad de impacto económico y reputacional por manipulación de estudios previos o de factibilidad y falta de adherencia al manual de contratación debido a la falta de integridad del servidor publico."/>
        <s v="Probabilidad de impacto económico y reputacional por entrega de bienes o servicios que no cumplen con el objeto contractual y que  se certifican como recibido a satisfacción debido a la falta de una adecuada supervisión del contrato para recibir los bienes o servicios."/>
        <s v="Probabilidad  de impacto económico y reputacional por falta de trámite a las fases procedimentales  debido a  falta de oportunidad y seguimiento en las etapas procesales."/>
        <s v="Probabilidad de impacto  económico y reputacional por conducta deshonesta que utilice la influencia de de manera personal para dar preferencias o favorecimientos  en la dosificaciòn de una posible sanciòn disciplinaria   o archivo del expediente"/>
        <s v="Probabilidad de impacto reputacional por  perdida de expediente   debido a la falta de controles en la custodia del archivo"/>
        <s v="Probabilidad  de impacto económico y reputacional por sanciones de los entes de control atribuibles al proceso de contratación debido a  que la capacitación dirigida a los  funcionarios sobre el proceso contractual no es eficaz."/>
        <s v="Probabilidad de impacto reputacional por poca disponibilidad de la información  y fallas en la metodología  para la formulación del Plan de Desarrollo  debido a la baja participación del personal "/>
        <s v="Probabilidad  de impacto operacional por falta de reporte oportuno de los avances de los planes operativos de los procesos y seguimiento inadecuado a la ejecución del Plan de Desarrollo y al Plan Operativo Anual debido a falta de adherencia al procedimiento y al diligenciamiento de la Matrïz de seguimiento al Plan Operativo Anual"/>
        <s v="Posibilidad de impacto reputacional, por desinformación en la comunidad hospitalaria, debido al uso e interpretación inadecuada de la información sobre la institución"/>
        <s v="Posibilidad de impacto económico y reputacional debido a la vulneración de la imagen institucional por el desconocimiento por parte del público interno o externo sobre la existencia del manual de uso adecuado de la identidad institucional "/>
        <s v="Posibilidad de impacto operacional por falta de oportunidad en la entrega de productos solicitados por las diferentes áreas al Proceso de Mercadeo y Comunicaciones debido a la acumulación de solicitudes que remiten a comunicaciones con necesidades inmediatas"/>
        <s v="Posibilidad de Pérdida económica y reputacional por  la vinculación de personal para proveer empleos temporales a discreción de la administración,  con incumplimiento del pérfil y los requisitos legales e institucionales  establecidos para los empleos de la planta de cargos de la entidad."/>
        <s v="Posibilidad de Pérdida económica y operacional por  sanciones de los entes de control o manifestaciones por insatisfacción de las partes interesadas debido al incumplimiento en la presentación de informes, requerimientos y solicitudes en los términos de ley."/>
        <s v="Posibilidad de pérdida económica  e impacto sobre el Talento Humano por sanciones moratorias interpuestas por las administradoras adscritas al SGSSS, por la no afiliación de servicios de salud, procesos disciplinarios para el responsable del proceso de afiliación, e insatisfacción del funcionario debido a la falta de cobertura en salud y seguridad social."/>
        <s v="Posibilidad de impacto operacional  por queja o reclamo de los funcionarios debido a reprocesos en la liquidación de la nómina  por reportes de novedades extemporáneos o errores involuntarios en su ejecución."/>
        <s v="Posibilidad de impacto económico y reputacional por manifestación de grupos de valor  y sanciones pecuniarias por entes de vigilancia y control por falta de competencias, conocimientos, habilidades, destrezas del talento humano, que genere incumplimiento en las funciones esenciales del empleo, fallas en la atención, pérdida  de imagen institucional frente a las partes interesadas, pérdida de reconocimiento como entidad que implementa procesos con estándares de calidad."/>
        <s v="Posibilidad de impacto económico  y  reputacional al solicitar o recibir  remuneración, dádivas o cualquier otro tipo de compensación en dinero o especie a nombre propio o de terceros, por modificación en valores de la liquidación de  la nómina para beneficio propio o de un tercero, debido a fallas en la apropiación de la cultura de integridad basada en la legalidad, gestión íntegra,  principios y valores éticos frente a todas las actuaciones orientadas a los grupos de interés."/>
        <s v="Posibilidad de Impacto operacional por  incumplimiento en la ejecución de la inducción, reinducción y entrenamiento en el puesto de trabajo  afectando la prestación del servicio,  debido a  fallas en la integración del funcionario a la cultura organizacional e inasistencia a las jornadas de  apropiación del conocimiento, actualización  y  fortalecimiento institucional "/>
        <s v="Posibilidad de impacto operacional por falta de asignación presupuestal con destinación a la ejecución de las actividades propuestas desde el Plan de Bienestar, Estímulos e Incentivos, incumplimiendo a los objetivos institucionales y a la normatividad vigente, debido a fallas en la identificación y caracterización de las necesidades propuestas desde el plan para el mejoramiento de la calidad de vida de los funcionarios y sus familias."/>
        <s v="Posibilidad de Impacto operacional por omisión a la normatividad vigente asociada a la evaluación de desempeño laboral EDL, e incumplimiento a los compromisos funcionales y conductuales que no aportan a los objetivos institucionales propuestos, debido a falta de adherencia por parte de  evaluados y evaluadores al proceso evaluativo, no identificación de  faltantes a competencias, incumplimiento a la normatividad que regula los procesos institucionales, falta de compromiso institucional."/>
        <s v="Posibilidad de Pérdida económica y reputacional  por vinculación de funcionarios o contratistas que se encuentren inhabilitados  o con  incompatibilidad para contratar con el Estado debido a  multas y sanciones por parte de entes de control, Procesos disciplinarios y sanciones penales, por encontrarse vinculado con actividaes ilicitas, lavado de activos u otro proceso delictivo."/>
        <s v="Posibilidad de impacto en el Talento Humano por falta de autoreporte de condiciones inseguras, Materialización de un incidente, accidente o una enfermedad laboral  debido a falta de gestión de los riesgos identificados   y falta de investigación de los incidentes y accidentes de trabajo y enfermedades laborales "/>
        <s v="Posibilidad de impacto económico y reputacional al no elaborar el presupuesto de la vigencia acorde a las necesidades reales de la institución por formular de manera inadecuada e inoportuna el Plan Anual de Adquisiciones y no articularlo al PDI, POA y POAI."/>
        <s v="Posibilidad de impacto económico y reputacional por expedir CDP sin los requisitos establecidos en el procedimiento y en la normatividad que aplica debido a la falta de verificación de los requisitos para expedición y seguimiento al PAA "/>
        <s v="Posibilidad de impacto economico y reputacional por la  falta de confiabilidad del informe de costos para la toma de decisiones, debido a la falta de oportunidad y  veracidad  en la información requerida para asignar y distribuir el costo."/>
        <s v="Posibilidad de impacto económico y reputacional por  presentación de informes de forma   extemporánea  a los entes de control   con falencias en los criterios de Oportunidad, Suficiencia y Calidad, debido a falta de seguimiento a la ejecución de ingresos y gastos para evaluar indicador de equilibrio presupuestal y  conciliación mensual entre tesorería y presupuesto."/>
        <s v="Posibilidad de impacto económico y reputacional por Hallazgos por parte de los entes de control con posibles sanciones fiscales y disciplinarias debido a falta de control frente al cierre oportuno de los periodos contables y presupuestales objeto de rendición."/>
        <s v="Posibilidad de impacto operacional por pérdida información contable, financiera y presupuestal debido a falta de herramientas  de respaldo de información frente a posibles perdidas de la misma lo que afecta el normal funcionamiento del proceso y posibles sanciones."/>
        <s v="Posibilidad de afectación económica y reputacional por la subfacturación de los servicios de salud a las ERP y particulares, debido al registro errado o incompleto de los procedimientos, medicamentos e insumos suministrado a los pacientes durante su atención."/>
        <s v="Posibilidad de afectación económica y reputacional por glosas y devoluciones notificadas por la ERP sobre la facturación,  debido a la falta de soportes y requisitos normativos en la facturas radicadas."/>
        <s v="Posibilidad de afectación económica y reputacional por las glosas y devoluciones tácitas y prescriptas notificadas por la ERP, debido a la respuesta extemporánea   a las objeciones recibidas sobre la facturación"/>
        <s v="Posibilidad de afectación económica y reputacional por baja de cartera no recuperable derivada de las glosas , devoluciones definitvas y entidades liquidadas, debido a la falta de gestión continúa y oportuna de la cartera (Cobro persuasivo, coactivo, conciliación y depuración) de las cuentas por cobrar que deben las ERP al Hospital."/>
        <s v="Posibilidad  de impacto en la prestación del servicio por  daño al paciente  por falta de supervisión del docente durante las practica clínica o en el desarrollo de una investigación debido a la falta de adherencia de los protocolos  por parte de los estudiantes o investigadores "/>
        <s v="Probabilidad   de impacto  operacional  por ocurrencia  de un accidente biológico o físico al estudiante en el escenario de la práctica clínica  debido a la ejecución de actividades asociadas a la atención "/>
        <s v="Posibilidad  de impacto operacional  por omisión  del consentimiento informado en el proceso de investigación al participante  debido a la falta de adopción  de buenas prácticas del investigador."/>
        <s v="Posibiliad de impacto reputacional y económico por el manejo de la confidencialidad del paciente por parte del estudiante que hace parte de la práctica clínica o de los profesionales en investigación, debido facilidad de acceso a la história clínica.  "/>
        <s v="Posibilidad de impacto en la prestación  del servicio  por Incumplimiento de la ruta de atención de urgencias debido a la fallas en la supervisión de las actividades relacionadas con las rutas de atención"/>
        <s v="posibilidad de impacto en la prestación del servicio por subtriage del paciente al ingreso debido a falta de capacitación al personal  que realiza el triage."/>
        <s v="Posibilidad de impacto en la prestación de servicio por  educación deficiente al paciente y familia en temas individuales y colectivos debido a la falta de educación  al paciente y familia que ingresa por  urgencias y que va a ser hospitalizado."/>
        <s v="Posibilidad de impacto en la prestación de servicio por desconocimiento o incumplimiento a la higiene postural al levantarse de la cama, fallas en la señalización de piso mojado, fallas en la intervención de factores coadyuvantes a caídas  debido a  la condición clínica del paciente  "/>
        <s v="Posibilidad de impacto  en la prestación del servicio por infección asociada a la atención en salud,  deficiente adherencia a  protocolos, procedimientos  y demás documentos asociados a la  prevención de la infecciones asociadas con la atención en salud,  debido a la fallas en la supervisión de las actividades relacionadas con la prevención de infecciones "/>
        <s v="Posibilidad de impacto en la prestación del servicio relacionado con la evasión de pacientes  por fallas en los controles para el  ingreso y egreso de pacientes y _x000a_factores contributivos asociados con la infraestructura de fácil alcance para los pacientes debido a la fallas en la supervisión del paciente "/>
        <s v="Posibilidad de impacto en la prestación del servicio relacionado con Fallas en la identificación de signos premonitorios de agresión  debido a Falta de capacitación y entrenamiento en valoración / examen mental y manejo de agitación psicomotriz"/>
        <s v="Posibilidad de impacto en la prestación del servicio relacionado fallas en la supervisión del paciente y su unidad debido a fallas en la búsqueda activa de SPA  en el  ingreso y la revisión de pertenencias y alimentos"/>
        <s v="Posibilidad de impacto en la prestación del servicio relacionado con fallas en aplicación de cuidados específicos en pacientes con riesgo de acercamiento sexual debido a fallas en la identificación de signos premonitorios para acercamiento sexual."/>
        <s v="Posibilidad de impacto en la prestación del servicio relacionado con Falta en la aplicación y/o supervisión de las actividades relacionadas con los cuidados específico debido Fallas en la identificación de los pacientes con riesgo de intento suicida"/>
        <s v="Posibilidad de impacto en la reputación institucional  relacionado vulneración de derechos e incumplimiento de características de calidad  debido a  la adherencia deficiente a las prácticas humanizantes"/>
        <s v="Posibilidad de impacto en la prestación del servicio relacionado con el incumplimiento de características de calidad  debido deficiente comunicación entre procesos asistenciales y Laboratorio clínico (Tercero)"/>
        <s v="Posibilidad de impacto en la prestación de servicio por  Educación deficiente al paciente y familia en temas individuales y colectivos debido a la falta  en la evaluación de entendimiento  de la educación al paciente ambulatorio"/>
        <s v="Posibilidad de impacto en la prestación de servicio por fallas en la señalización de piso mojado, fallas en la intervención de factores coadyuvantes a caídas en el paciente  (efectos secundarios de los medicamentos, alteraciones del equilibrio) debido a  la condición clínica del paciente  "/>
        <s v="Posibilidad de impacto en la prestación del servicio relacionado con la pérdida de paciente  por fallas en los controles para el  ingreso y egreso debido a fallas en la orientación del paciente ambulatorio"/>
        <s v="Posibilidad de impacto en la prestación del servicio relacionado fallas en la supervisión del paciente y su unidad debido a fallas en la búsqueda activa de SPA  en el  ingreso y la revisión de pertenencias"/>
        <s v="Posibilidad de impacto en la prestación  del servicio  por inoportunidad en la asignación de citas  a pacientes de primera  vez debido a la insuficiencia de horas de psiquiatría disponibles para consulta."/>
        <s v="Posibilidad de impacto en la prestación  del servicio  por fallas en el diagnóstico y/o formulación del plan terapéutico debido a falta de adherencia y/o capacitación en GPC o protocolos."/>
        <s v="Posibilidad de impacto en la prestación  del servicio  por Incumplimiento de la ruta de atención de hospitalización  debido a la fallas en la adherencia a las actividades establecidas en el ciclo  de atención"/>
        <s v="Posibilidad de impacto en la prestación de servicio por  educación deficiente al paciente y familia en temas individuales y colectivos debido a la falta en la evaluación de entendimiento  de la educación al paciente hospitalizado"/>
        <s v="Posibilidad de impacto  en la prestación del servicio por  falta de adherencia a  protocolos, procedimientos  y demás documentos asociados a la  prevención de la infecciones asociadas con la atención en salud,  debido a la fallas en la supervisión de las actividades relacionadas con la prevención de infecciones "/>
        <s v="Posibilidad de impacto en la prestación del servicio relacionado con la evasión de paciente  por fallas en los controles para el  ingreso y egreso de pacientes y  factores contributivos asociados con la infraestructura de fácil alcance para los pacientes debido a la fallas en la supervisión del paciente "/>
        <s v="Posibilidad de impacto en la prestación del servicio relacionado con fallas en aplicación de cuidados específicos en pacientes con riesgo de acercamiento sexual debido a fallas en la identificación de signos premonitorios para acercamiento sexual"/>
        <s v="Posibilidad de impacto en la prestación del servicio relacionado con falta en la aplicación y/o supervisión de las actividades relacionadas con los cuidados específicos debido fallas en la identificación de los pacientes con riesgo de intento suicida"/>
        <s v="Posibilidad de impacto en la reputación institucional  relacionado con vulneración de derechos e incumplimiento de características de calidad  debido a  la adherencia deficiente a las prácticas humanizantes"/>
        <s v="Posibilidad de impacto reputacional y en la salud por inadecuada conciliacion medicamentosa, debidas a fallas en los registros de ingreso de los medicamentos."/>
        <s v="Posibilidad de impacto en la prestación del servicio relacionado con el incumplimiento de características de calidad  debido a  deficiente comunicación entre procesos asistenciales y Laboratorio clínico (Tercero)"/>
        <s v="Posibilidad de impacto en la prestación del servicio por desorientación  temporal del paciente debido a su condición clínica."/>
        <s v="Posibilidad de impacto en la prestación del servicio por  caída  de paciente desde su propia altura  debido a dificultades en la marcha  y/o efectos secundarios de los medicamentos "/>
        <s v="Posibilidad de impacto en la prestación del servicio por fallas en el diagnóstico y/o formulación del plan terapéutico  debido a inadecuada valoración del paciente "/>
        <s v="Posibilidad de impacto en la prestación del servicio por  abandono al plan terapéutico  del paciente debido a abandono voluntario y demoras en los tramites administrativos "/>
        <s v="Posibilidad de impacto en la prestación del servicio por fallas en los registro de ingreso de medicamentos, debido a  asistencia irregular al paciente y falta de adherencia al procedimiento "/>
        <s v="Posibilidad de impacto en la prestación del servicio por inoportunidad de los líderes en la respuesta a las manifestaciones y ausencia o importunidad en la Gestión del profesional SIAU a las manifestaciones  debido a priorización inadecuada  de los líderes en la oportunidad de respuesta de la manifestación"/>
        <s v="Posibilidad de impacto en la prestación del servicio por inoportunidad de los líderes en la respuesta a las manifestaciones y la no gestión del profesional del SIAU. "/>
        <s v="Posibilidad de impacto en la prestación del servicio  por desactualización o desinformación del personal del SIAU en relación a protocolos de atención y servicios,  debido a falta de comunicación entre los procesos y la oficina del SIAU en la notificación de protocolos de atención y servicios."/>
        <s v="Posibilidad de impacto en la prestación del servicio  por Inoportunidad del personal del SIAU en la aplicación de la encuesta de Satisfacción, por  priorizar otras actividades descuidando la satisfacción del usuario."/>
        <s v="Probabilidad de impacto económico, reputacional y operacional por el acceso no autorizado y el hackeo a los sistemas de información,  debido a que no se realiza el backup de la información priorizada y no se aplican las recomendaciones de seguridad "/>
        <s v="Posibilidad de impacto económico, reputacional y operacional por Fallas en los servidores del datacenter y disponibilidad de la información debido al desconocimiento y/o inadecuada manipulación del uso de los recursos tecnológicos."/>
        <s v="Posibilidad de impacto económico y reputacional  por  vulnerabilidad de acceso a la información física o electrónica, o por errores en la creación de usuarios y en la asignación de privilegios, debido al acceso no autorizado a la información institucional hurto y/o Hackeo al sistema de información"/>
        <s v="Posibilidad de pérdida económica por sustracción de bienes catalogados como activos debido a la falta de control en las puertas de acceso"/>
        <s v="Posibilidad de pérdida económica y reputacional por deterioro de insumos almacenados  debido deficiente control en la recepción de los insumos"/>
        <s v="Posibilidad de impacto operacional por  infecciones en los pacientes debido a desinfección inadecuada durante el proceso de lavado"/>
        <s v="Posibilidad de impacto  operacional por  dificultad para el traslado  de pacientes  debido a deficiente servicio de mantenimiento a los automotores "/>
        <s v="Posibilidad de impacto operacional por  incumplimiento en las actividades de entrega de alimentos  a pacientes y alistamiento de la dieta sin correlación con la tarjeta de dieta especial  debido a la falta de coordinación en el servicio asistencial para la definición de la dieta según la ultima condición de estado de nutrición y salud del paciente"/>
        <s v="Posibilidad de  impacto operacional por  Inadecuada o inoportuna intervención en mantenimientos de equipos e infraestructura hospitalaria debido a deficiencias en la asignación de recursos humanos, técnicos y financieros para la realización de los mantenimientos requeridos para mantener la infraestructura hospitalaria en óptimas condiciones"/>
        <s v="Posibilidad de impacto  en la prestación del servicio por  adquisición de tecnología  incorrecta   debido a  fallas en la planeación  e identificación de necesidades y características de la tecnología"/>
        <s v="Posibilidad de impacto en la prestación del servicio por uso inadecuado de la tecnología al atender un paciente debido a fallas en proceso de capacitación y entrenamiento en el uso seguro de la tecnología"/>
        <s v="Posibilidad de impacto en la prestación de servicio por falla de la tecnología debido a la ausencia de insumos o accesorios de los equipos"/>
        <s v="Posibilidad de impacto ambiental  por inadecuada segregación de residuos y pérdida de  cantidades significativas de material aprovechables debido a la  falta de capacitación clasificación de residuos sólidos a la comunidad hospitalaria"/>
      </sharedItems>
    </cacheField>
    <cacheField name="VALORACIÓN INICIAL DEL RIESGO (Riesgo Inherente)" numFmtId="0">
      <sharedItems count="3">
        <s v="ALTO"/>
        <s v="MODERADO"/>
        <s v="BAJO"/>
      </sharedItems>
    </cacheField>
    <cacheField name="VALORACIÓN FINAL DEL RIESGO _x000a_(Riesgo Residual)" numFmtId="0">
      <sharedItems count="3">
        <s v="MODERADO"/>
        <s v="BAJO"/>
        <s v="ALTO"/>
      </sharedItems>
    </cacheField>
    <cacheField name="#PLAN DE MEJORAMIENTO" numFmtId="0">
      <sharedItems containsBlank="1"/>
    </cacheField>
    <cacheField name="SEGUIMIENTO POR PARTE DE LA OFICINA DE CONTROL INTERNO "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jandra Figueroa Pelaez" refreshedDate="44788.927225578707" createdVersion="5" refreshedVersion="5" minRefreshableVersion="3" recordCount="90" xr:uid="{00000000-000A-0000-FFFF-FFFF17000000}">
  <cacheSource type="worksheet">
    <worksheetSource ref="B11:E114" sheet="FOR-DES-16"/>
  </cacheSource>
  <cacheFields count="4">
    <cacheField name="PROCESO" numFmtId="0">
      <sharedItems count="13">
        <s v="DIRECCIONAMIENTO ESTRATEGICO"/>
        <s v="MERCADEO Y COMUNICACIONES"/>
        <s v="GESTION TALENTO HUMANO"/>
        <s v="GESTION FINANCIERA"/>
        <s v="DOCENCIA SERVICIO"/>
        <s v="URGENCIAS"/>
        <s v="CONSULTA EXTERNA"/>
        <s v="HOSPITALIZACION"/>
        <s v="INTERVENCION SOCIAL Y COMUNITARIA"/>
        <s v="SIAU"/>
        <s v="GESTION DE LA INFORMACION"/>
        <s v="GESTIÓN LOGISTICA"/>
        <s v="GESTIÓN DEL AMBIENTE FISICO"/>
      </sharedItems>
    </cacheField>
    <cacheField name="RIESGO IDENTIFICADO" numFmtId="0">
      <sharedItems longText="1"/>
    </cacheField>
    <cacheField name="VALORACIÓN INICIAL DEL RIESGO (Riesgo Inherente)" numFmtId="0">
      <sharedItems/>
    </cacheField>
    <cacheField name="VALORACIÓN FINAL DEL RIESGO _x000a_(Riesgo Residual)" numFmtId="0">
      <sharedItems count="3">
        <s v="MODERADO"/>
        <s v="BAJO"/>
        <s v="ALT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0">
  <r>
    <x v="0"/>
    <x v="0"/>
    <x v="0"/>
    <x v="0"/>
    <m/>
    <s v="1. Al seguimiento por Control interno se pudo evidenciar que en los estudios previos la oficna asesora juridica realiza la verificación de los requisitos contractuales en cada proceso. Igualmente se evidencia que desde la oficina jurídica se está desarrollando el plan piloto de implementación de la plataforma secop II transaccional, lo que permitira una mayor transparencia y publicidad en los procesos contractuales.Se contrato un asesor para capacitación en Secop II. _x000a_2. Se verificó por control interno que   la oficina de comunicaciones  socializó a través de los correors de los funcionarios el Código de Conducta y Buen Gobierno. _x000a_3. Al seguimiento por Control interno se pudo evidenciar que en los estudios lprevios la oficna asesora juridica, realiza la verificacion de los requisitos contractuales en cada proceso. Igualmente se evidencia que desde la oficina juridica se esta desarrollando el plan piloto 1. de implementacion de la plataforma secop II transaccional, lo que permitira una mayor transparencia y publicidad en los procesos contractuales.Se contrato un asesor para capacitacion en Secop II."/>
  </r>
  <r>
    <x v="0"/>
    <x v="1"/>
    <x v="1"/>
    <x v="0"/>
    <m/>
    <s v="En la muestra tomada por control interno de los contratos suscitos en la presente vigencia fiscal, se evidenció que se trámita por el proveerdor y por  la entidad el formato Sarlaft. Se evidenció igualmente la consulta en la base de datos de la UIAF."/>
  </r>
  <r>
    <x v="0"/>
    <x v="2"/>
    <x v="0"/>
    <x v="0"/>
    <m/>
    <s v="Se verifica por control interno que se realiza seguimiento a los procesos a través de una herramienta que encuentra estandarizada para presentar el estado actual de los procesos."/>
  </r>
  <r>
    <x v="0"/>
    <x v="3"/>
    <x v="1"/>
    <x v="0"/>
    <m/>
    <s v=" Se verifica por control interno que La Oficina Asesora de Planeaciòn definió las  estrategias  para mejorar la adherencia de la politica Anticorrupciòn ,  a los funcionarios  pùblicos, proveedores y contratistas. y se verifica que desde el proceso de Talento Humano, se planificaron las jornadas de inducciòn y  reinducciòn  donde se socializó el Codigo de Integridad y del Código de Conducta y Buen Gobierno, en donde la asesora de control interno disciplinario asistió."/>
  </r>
  <r>
    <x v="0"/>
    <x v="4"/>
    <x v="0"/>
    <x v="0"/>
    <m/>
    <s v="Control interno verifica que se cuenta con un libro radicador en donde se visualizan todos los procesos que se han iniciado por vigencias,  teniendo un control en el inventario de los expedientes. Se verificó igualmente que se inició con la digitalizacion de los expediente"/>
  </r>
  <r>
    <x v="0"/>
    <x v="5"/>
    <x v="2"/>
    <x v="1"/>
    <m/>
    <s v="Se verifica por control interno que la oficina asesora jurídica ha realizado capacitaciones dirigida a los líderes y supervisores de contrato en el desarrollo y aplicación del SECOP II. Se evidencia que se contrato los servicios de un profesional en Secop II. "/>
  </r>
  <r>
    <x v="0"/>
    <x v="6"/>
    <x v="2"/>
    <x v="1"/>
    <m/>
    <s v="Se verificó por parte de Control interno que se aplica la metodología establecida en el procedimiento PRO-DES 01Plan Estratégico Institucional, para la elaboración, aprobación, divulgación, ejecución y seguimiento del plan de desarrollo institucional, documento que se encuentra publicado en la plataforma documental de la entidad."/>
  </r>
  <r>
    <x v="0"/>
    <x v="7"/>
    <x v="2"/>
    <x v="1"/>
    <m/>
    <s v="Se verifica por control interno que se  presenta en el Comité de gerencia los avances al POA y al seguimiento de las metas del Plan de Desarrollo.  Se evidencia el seguimiento en el formato FOR-DES-02 y socializado en Acta de Comité de Gerencia."/>
  </r>
  <r>
    <x v="1"/>
    <x v="8"/>
    <x v="1"/>
    <x v="0"/>
    <m/>
    <s v="Se evidencia que los profesionales del Proceso de Mercadeo y comunicaciones, realizan las  publicaciones oportunas de la información institucional con base en las solicitudes hechas por los demás procesos o eventos generados en los diferentes canales de comunicación de la institución.Se verifican los canales informativos de la entidad."/>
  </r>
  <r>
    <x v="1"/>
    <x v="9"/>
    <x v="2"/>
    <x v="1"/>
    <m/>
    <s v="Se verifica que la Profesional del Proceso de Mercadeo y Comunicaciones, actualiza y socializa el Manual de Imagen Institucional publicado en la plataforma documental y la intranet institucional."/>
  </r>
  <r>
    <x v="1"/>
    <x v="10"/>
    <x v="1"/>
    <x v="1"/>
    <m/>
    <s v="Se verifica que la Profesional del Proceso de Mercadeo y Comunicaciones, diseña una estrategia de comunicaciones para la promoción efectiva del formato de solicitudes a comunicaciones a todo el personal de la institución"/>
  </r>
  <r>
    <x v="2"/>
    <x v="11"/>
    <x v="2"/>
    <x v="1"/>
    <m/>
    <s v="1. Control interno verificó que al tomar una muestra del personal vinculado a la entidad  durante el primer semestre de 2022, se está dando cumplimiento a los requisitos establecidos desde el manual especifico de funciones, verificando la lista de chequeo de requisitos de ingreso al cual se le dió un cumplimiento del 100% de los ingresos de la presente vigencia. _x000a_2. Se verifica que la lista de chequeo de requisitos de ingreso,  se encuentra  ajustada a los requisitos de ingreso establecidos en el manual de funciones para los empleso de planta. Esta se modificará una vez se ajuste o se adopte un nuevo manual de funciones."/>
  </r>
  <r>
    <x v="2"/>
    <x v="12"/>
    <x v="2"/>
    <x v="1"/>
    <m/>
    <s v="1. Se evidencia que a la fecha del seguimiento se ha dado cumplimiento a la presentación y requerimiento de los informes establecidos por las diferentes entidades que lo solicitan. _x000a_2.Se verifica que en el área de talento humano se tienen establecidos los responsables a la hora de rendir informes de ley y los informes rendidos a la fecha han sido oportunos. _x000a_3.Se vertifica que los funcionarios responsables en Talento Humano han dado cumplimiento en el primer semestre de 2022 a todos los informes que se deben presentar ante las diferentes entidades que lo solicitan"/>
  </r>
  <r>
    <x v="2"/>
    <x v="13"/>
    <x v="2"/>
    <x v="1"/>
    <s v="    "/>
    <s v="1. Se evidencia que se realizó reinduccion para el procedimiento de ingreso, en lo referente al aseguramiento del personal, establecidendo las fechas límites para que las administradoras notifiquen la novedad de afiliación al sistema.  _x000a_ 2. se evidencia que los ingresos de personal presentados durante el I semestre de la vigencia 2022, cuentan con la lista de chequeo &quot;Requisitos de Ingreso para vinculación, empleos de Planta de Cargos&quot; FOR-GTH-22. y se encuentra diligenciada en su totalidad."/>
  </r>
  <r>
    <x v="2"/>
    <x v="14"/>
    <x v="2"/>
    <x v="1"/>
    <m/>
    <s v="1. Se verifica que nómina  realizó socializacion ( lista de asistencia) de las fechas estabelcidas para el reporte de novedades. _x000a_2.Se evidencia el cumplimiento de los controles establecidos para la liquidación de la nómina, de acuerdo a lo establecido en el procedimiento."/>
  </r>
  <r>
    <x v="2"/>
    <x v="15"/>
    <x v="2"/>
    <x v="1"/>
    <m/>
    <s v="1.Se verifia que se tiene publicado en la plataforma documental y en la pagina web de la entidad,  el plan institucional de capacitación de la vigencia 2022, el cual consolida las necesidades de formación de las diferentes áreas. _x000a_2.Se evidencia que durante el primer semestre de la vigencia 2022, el PIC  tiene un cumplimiento del 45%  y cobertura del 95%"/>
  </r>
  <r>
    <x v="2"/>
    <x v="16"/>
    <x v="1"/>
    <x v="0"/>
    <m/>
    <s v="1.Se evidencia que al tomar la muestra de liquidación de la nómina se realizaron los controles establecidos para el pago de ésta por la líder del programa, la subgerencia administrativa y financiera y la gerencia, con la firma del CDP y visto bueno en los documentos adjuntos de solicitud para el trámite._x000a_ 2. Se evidencia que la revisoria fiscal realizó el seguimiento a la ejecución del proceso de nómina, validando los documentos adjuntos"/>
  </r>
  <r>
    <x v="2"/>
    <x v="17"/>
    <x v="2"/>
    <x v="1"/>
    <m/>
    <s v="1. Se evidencio por control interno que se encuentra publicado en la plataforma documental el manual de inducción y reinducción,  dando cumplimiento a lo establecido en la norma durante el primer semestre del 2022, se verificó que se  realizó la jornada de inducción y reinducción institucional del 25 al 28 d enero de la presente vigencia con una cobertura del 95%. _x000a_2.Se evidencia que se tiene publicado en la plataforma documental la matríz de entrenamiento de los empleos del nivel asistencial de la planta de cargos del HDPUV. Igualmente se verifica que se esta implementando la inducción y reinducción en la modalidad virtual para reprogramar durante el segundo semestre a  los funcionarios que no participaron de la jornada"/>
  </r>
  <r>
    <x v="2"/>
    <x v="18"/>
    <x v="2"/>
    <x v="1"/>
    <m/>
    <s v="1. Se puede evidenciar que en la plataforma documental y en la página web  se encuentra publicado la adopción del plan de bienestar, estímulos e incentivos vigencia 2022. Igualmente se verificó el cronograma y porcentaje de ejecución de las actividades planteadas desde el plan de bienestar para el primer semestre 2022, con un cumplimiento del 45%. _x000a_2.Se evidencia que durante el primer semestre de la vigencia 2022 (junio), se aplicó mediante modalidad virtual la encuesta integral que involucra el riesgo psicosocial, fatiga laboral, clima organizacional, riesgos de consumo de sustencias psicoactivas, programa de bienestar y aplicabilidad de los principios de humanización en el servicio al cliente interno y externo. El resultado de favorabilidad del clima organizacional es del 91%"/>
  </r>
  <r>
    <x v="2"/>
    <x v="19"/>
    <x v="2"/>
    <x v="1"/>
    <m/>
    <s v="1. Se evidencia que en la plataforma documental se encuentra publicado el acto administrativo, mediante el cual se adopta el sistema tipo EDL. Igualmente se evidencio en plataforma el procedimiento. _x000a_2. Se evidencia formato de participación a capacitaciones de evaluación del desempeño laboral, dirigida a los equipos primarios de mejoramiento, realizada en el mes de  febrero de 2022."/>
  </r>
  <r>
    <x v="2"/>
    <x v="20"/>
    <x v="1"/>
    <x v="1"/>
    <m/>
    <s v="1. Se verifica que se actualizó el formato de requisitos de ingresos para el personal de planta y contratistas incluyendo la obligatoriedad del diligenciamiento del formulario Sarlaft. Se revisó una muestra de las histórias laborales de los ingresos presentados durante el primer semestre del 2022._x000a_2.Se verifica que a la fecha se tiene documentado el Código de Conducta y Buen Gobierno, se encuentra en proceso de socialización y se realiza evaluación para establecer la adeherencia al mismo. Se evidencia que la entidad cuenta con el Manual del SIAU en donde se documenta la gestión de manifestaciones frente a fallas en cumplimiento del Código de Integridad"/>
  </r>
  <r>
    <x v="2"/>
    <x v="21"/>
    <x v="2"/>
    <x v="1"/>
    <m/>
    <s v="Se evidencia que SGSST tiene documentado el procedimiento PRO-GTH-12 Identificación de peligros y valoracion de riesgos;  y se evidencia la actualización de la Matríz IPEVR y se evidencia notificación de las inspecciones  en cada una de las áreas del Hospital, donde se explica a cada uno de los funcionarios ubicados en dichas áreas, los tipos de peligros que se encuentran expuestos  y el objetivo de realizar dicha ronda."/>
  </r>
  <r>
    <x v="3"/>
    <x v="22"/>
    <x v="2"/>
    <x v="1"/>
    <m/>
    <s v="1.Se evidencia  por control interno que el líder del área financiera envió oficio al jefe de la oficina de planeación solicitando  convocar a los líderes para la elaboración del Plan Anual de Adquisiciones PAA, con el objeto de que presupuesto de la vigencia 2023 quede ajustado a las necesidades de la institución y alineado con PDI, POA y POAI. _x000a_2.Control interno verificará que para el segundo semestre de la vigencia 2022, se haya aprobado por acto administrativo el Plan Anual de adquisiciones articulado con el PDI, POA y el POAI."/>
  </r>
  <r>
    <x v="3"/>
    <x v="23"/>
    <x v="0"/>
    <x v="0"/>
    <m/>
    <s v="El asesor de control interno verifica que  los CDPs expedidos cuentan con la solicitud y  necesidad debidamente diligenciadas y firmadas por los responsables.   Esta verificacion se realizó en la carpeta compartida de contratos. "/>
  </r>
  <r>
    <x v="3"/>
    <x v="24"/>
    <x v="2"/>
    <x v="1"/>
    <m/>
    <s v="1. Control interno verificó que en la carpeta denominada costos 2022 se encuentran los auxiliares de costos y gastos en la carpeta de cada mes._x000a_2.Control interno verificó que en la carpeta denominada costos 2022 se encuentra el informe acumulado de nómina de manera mensual. _x000a_3. Control interno verifica que el tecnico administrativo de costos realizó las solicitudes de la información requerida para la asignación y distribución de los costos."/>
  </r>
  <r>
    <x v="3"/>
    <x v="25"/>
    <x v="1"/>
    <x v="0"/>
    <m/>
    <s v="1.Se evidencia la construción del indicador y sus eguimiento de manera mensual con su respectivo análisis en la matríz de indicadores institucional. _x000a_2. Se evidencia la Resolución de cierre presupuestal. _x000a_3.Se evidencia formato de conciliación mensual entre las áreas de Tesorería, Presupuesto y Contabilidad."/>
  </r>
  <r>
    <x v="3"/>
    <x v="26"/>
    <x v="1"/>
    <x v="0"/>
    <m/>
    <s v="1.Se evidencian los oficios enviados a los líderes de proceso para  la entrega de la información que tiene afectación contable y presupuestal. _x000a_2.Se verifican los libros de entrega y recibo de la información por cada una de las áreas"/>
  </r>
  <r>
    <x v="3"/>
    <x v="27"/>
    <x v="1"/>
    <x v="0"/>
    <m/>
    <s v="Se verifica que el área de sistemas realiza los Backus de forma diaria a la información sensible del área financiera."/>
  </r>
  <r>
    <x v="3"/>
    <x v="28"/>
    <x v="0"/>
    <x v="0"/>
    <m/>
    <s v="1. Se verifica en muestra tomada de facturación y en el aplicativo Hosvital que lo facturado por concepto de medicamentos e insumos fue debidamente suministrado a los pacientes. _x000a_2. Se verifica por control interno en muestra tomada que los servicios fueron debidamente registrados de acuerdo a la validación realizada comparando los soportes almacenados en la carpeta compartida de RIPS vrs los reportes del sistema Hosvital. _x000a_3.Se verifica por control interno que si se realizan  las preauditorías por parte del Técnico encargado, antes de enviar la factura para cobro."/>
  </r>
  <r>
    <x v="3"/>
    <x v="29"/>
    <x v="0"/>
    <x v="0"/>
    <m/>
    <s v="Se verifica por control interno que  la  facturación radicada ante las distinta ERP se envian debidamente soportadas de acuerdo a la normatividad vigente."/>
  </r>
  <r>
    <x v="3"/>
    <x v="30"/>
    <x v="0"/>
    <x v="0"/>
    <m/>
    <s v="Se evidencia que se registran las glosas y devoluciones recibidas en la entidad por la facturación de los servicios de salud, en el aplicativo Hosvital y en el aplicativo de gestión documental SIGDOC. En cuanto a la gestión oportuna de las objeciones se evidenció que las glosas son tramitadas parcialmente de manera oportuna con algunas ERP.  En el caso de las devocluciones se verificó que existe un 40% aproximadamente sin responder de vigencias anteriores y de la vigencia 2022 se encuentra pendiente por gestionar un 20% aproximadamente."/>
  </r>
  <r>
    <x v="3"/>
    <x v="31"/>
    <x v="0"/>
    <x v="0"/>
    <m/>
    <s v="Se verifica que el personal de cartera adelanta las gestiones de cobro con el objeto de recaudar la cartera adeudada por las diferentes entidades, lo cual fue verificado en los diferentes oficios de cobro y conciliaciones  llevadas a cabo en la presente vigencia."/>
  </r>
  <r>
    <x v="4"/>
    <x v="32"/>
    <x v="1"/>
    <x v="1"/>
    <m/>
    <s v="1. Control interno verifica los anexos técnicos en donde están consigandos los procedimientos permitidos. _x000a_2.Se verifica que en la história clínica (o documento maestro)  los procedimientos sean realizados por el profesor o el investigador. 3.Se verifica por control interno la existencia de las pólizas que cubren a los estudiantes de cada universidad. _x000a_4.Se verifica el registro de la asistencia a la inducción y el exámen de la aprobación a la inducción."/>
  </r>
  <r>
    <x v="4"/>
    <x v="33"/>
    <x v="1"/>
    <x v="1"/>
    <m/>
    <s v="1.Se verifica la presencia en la carpeta de cada estudiante del esquema completo de vacunación. _x000a_2.Se verifica en la carpeta de la universidad la afiliación de los estudiuantes a la ARL. Igualmente cada estudiante porta el carnét de la ARL. _x000a_3.Se verifican los registros de asistencia de la inducción dada a los estudiantes."/>
  </r>
  <r>
    <x v="4"/>
    <x v="34"/>
    <x v="2"/>
    <x v="1"/>
    <m/>
    <s v="1. Se verifican las actas del Comité de Ética y las cartas de aval de cada proyecto. _x000a_2. Se verifica que los consentimientos informados están acordes con la guia GUI-DSI-02."/>
  </r>
  <r>
    <x v="4"/>
    <x v="35"/>
    <x v="1"/>
    <x v="1"/>
    <m/>
    <s v="1. Se verifica que se realizó inducción a los estudiantes sobre manejo de confidencialidad de la história clínica y se verificó que  a través del formato FOR-GIN-42. se establecen los permisos y códigos. _x000a_2. Se verifica el seguimiento del protocolo de invesigación."/>
  </r>
  <r>
    <x v="5"/>
    <x v="36"/>
    <x v="2"/>
    <x v="1"/>
    <m/>
    <s v="1.Se verificó por control interno que las rutas de atención se encuentran en la plataforma documental y fueron socializadas en la inducción y reinducción realizada en la institución en enero de 2022 con un  96% de cobertura.  _x000a_2. Se verifica por control interno en la revisión de la muestra de histórias clínicas que se encuentran registrados los riesgos que fueron identificados al ingreso._x000a_3. Se verifica que en la plataforma documental se encuentran publicadas las guías de práctica clínica.  _x000a_Se verifica el informe de auditoría para el primer semestre de 2022 donde se encuentra la medición de la adherencia a las guías de práctica clínica.   _x000a_4. Se verifica por control interno que se tomo muestra del diligenciamiento de los formularios,  y se evidencia que se hace seguimiento del egreso a los pacientes de primea vez        "/>
  </r>
  <r>
    <x v="5"/>
    <x v="37"/>
    <x v="1"/>
    <x v="1"/>
    <m/>
    <s v="Control interno verificó que se realizó capacitación a los profesionales de enfermería en el primer semestre de 2022 sobre el triage en el mes de abril con el apoyo de los EPM "/>
  </r>
  <r>
    <x v="5"/>
    <x v="38"/>
    <x v="1"/>
    <x v="1"/>
    <m/>
    <s v="1. Se verifica por control interno que se cuenta con el cronograma de educación, anual para los pacientes y/o familiares. _x000a_2. Se evidencia cronograma de capacitación de los EPM realizados de manera mensual en  temas provenientes de los diferentes programas. _x000a_3. Control internno toma muestra de las histórias clínicas del primer semesrtre de 2022, evidenciando que el médico psiquiátra deja constancia de educación brindada."/>
  </r>
  <r>
    <x v="5"/>
    <x v="39"/>
    <x v="1"/>
    <x v="1"/>
    <m/>
    <s v="1. Se evidencia que durante todo el mes de febrero se realizó capacitación en protocolo de caídas y de la sesión breve de Meta #2. _x000a_2. Se evidencia  la aplicación de la lista de chequeo para la prevención de caídas. _x000a_3.Se evidencia en las actas que los EPM realizan sesiones breves de la meta 2 ( prevención en caídas _x000a_4.Se evidencia  informe de rondas de seguridad administrativas Idel primer Semestre de 2022"/>
  </r>
  <r>
    <x v="5"/>
    <x v="40"/>
    <x v="1"/>
    <x v="1"/>
    <m/>
    <s v="1. Se verifica que en las actas del  Comité de Vigilancia en Salud  se  revisaron  y se socializó al personal asistencial las medidas adoptadas para la prevención y control de infecciones asociadas a la atención en salud. En la vigencia 2022 no se evidencian actualizaciones a  los manuales, protocolos y procedimientos. _x000a_2.Se evidencia que Los EPM  aplican  mensualmente la Lista de Chequeo de Higiene de Manos  en el FOR-TRA-11 en los diferentes servicios, en donde  verifican el cumplimiento a la adherencia de la higiene de manos, y los resultados son socializados en el boletín semestral del Programa de Seguridad del Paciente cada 6 meses. _x000a_3.Control interno verifica que Los  EPM y con el  apoyo del COPASST realizaron capacitación  y evaluación de adherencia al protocolo de higiene de manos registrado en el PRO-TRA-04,para el primer semestre de 2022. _x000a_4. Se evidencia el inventario de los insumos realizados en el mes de Junio y con trazabilidad de 2 años. Ver informe anexo"/>
  </r>
  <r>
    <x v="5"/>
    <x v="41"/>
    <x v="0"/>
    <x v="0"/>
    <m/>
    <s v="1. Se evidencia la realización del simulacro de evasión y perdida de pacientes el día 15 de julio de 2022. Ver informe anexo. _x000a_2. Se verificó a través de ronda realizada por control interno en los servicios, el uso de las manillas de los pacientes, en donde se encuentra identificado el riesgo de evasión y demás.Igualmente en los tableros de las estaciones de enfermeria se encuentran estos riesgos identificados en frente del nombre de cada paciente, al igual que en el kardex de enfermería donde se encuentra identificado este riesgo. _x000a_3. Se evidenció por control interno en los servidios y en las áreas perimetrales la presencia de sensores que se activan ante la cercanía de los pacientes hacia las zonas identificadas en riesgo. Igualmente se verificó que fue socializado en inducción y reinducción."/>
  </r>
  <r>
    <x v="5"/>
    <x v="42"/>
    <x v="1"/>
    <x v="1"/>
    <m/>
    <s v="1. Se evidencia que se realizó capacitación dirigida a personal asistencial en el protocolo de agitación psicomotriz, triage en salud mental, examen mental y reconocimiento de premonitorios.de enfermería y terapia ocupacional, tanto a los profesionales como a los auxiliares en examen mental, normatividad de historia clínica y registros de enfermería en abril 4, 11, 18 y 25 y en  mayo 2 de 2022. En esta capacitación se trabajar sobre los síntomas de agitación psicomotriz y se  verificó que se realizó capacitación a los profesionales de enfermería en el primer semestre de 2022 sobre el triage durante el mes de febrero con apoyo de los EPM. _x000a_2.Se evidencia que en los Triage realizados aparecen los singos premoniotores que indican probable agitacion psicomotriz del paciente, en la revision de la matriz de evnentos adveros se evidencia que en los eventos adversos e incidentes se reconocen estos sintomas como factores que pueden contribuir a la agresion entre pacientes."/>
  </r>
  <r>
    <x v="5"/>
    <x v="43"/>
    <x v="2"/>
    <x v="1"/>
    <m/>
    <s v="Se verificó que se realizó capacitación a terceros y personal que ingresa a la institucion sobre los riesgos del paciente y los protocolos como el de deteccion de objetos peligrosos, que se encuentra como evidencia en Talento humano realizado por la coordinacion asistencial. "/>
  </r>
  <r>
    <x v="5"/>
    <x v="44"/>
    <x v="1"/>
    <x v="0"/>
    <m/>
    <s v="1. Se evidencia que se ha capacitado y socializado a los lideres de EPM equipos primarios de mejoramiento en las GRI guias de reaccion inmediata relacionado con el riesgo de acercamiento sexual que se realiza cada año en el segundo semestre. _x000a_2.Se evidencia que en las inducciones asistenciales se socializa los riesgos del paciente inlcuido el de acercamiento sexual entre pacientes y los controles como sala por criticidad, moniotoreo por camaras, e identiicacion de sintomas premonitorios. Se realizo induccion y reinduccion en enero de2022  donde se da exclusivamente los riesgos poblacionales y la implementacion de medidas preventivas, reactivas y predictivas por medio de la referente de seguridad del paciente. "/>
  </r>
  <r>
    <x v="5"/>
    <x v="45"/>
    <x v="1"/>
    <x v="0"/>
    <m/>
    <s v="1. Se evidencia el diligenciamiento de la escala e identificacion del riesgo de suicidio SAD PERSONS que la realizan los psiquiatras al ingreso del paciente.  Se evidencia la realizacion del TRIAGE por parte de los enfermeros identificando riesgos de suicidio. _x000a_Se evidencia que el hospital cuenta con un funcionario de seguridad privada exclusivo para la monitorizacion de camaras y alarmas. _x000a_2. Se evidencia que el protocolo de deteccion de objetos peligrosos es socializado en induccion asistencial._x000a_Se evidencia socialización en la induccion y reinduccion institucional en enero 2022 de las medidas predictivas preventivas y reactivas del riesgo de suicidio."/>
  </r>
  <r>
    <x v="5"/>
    <x v="46"/>
    <x v="1"/>
    <x v="1"/>
    <m/>
    <s v="Se evidencia los listados de asistencia y el contenido de la inducción asistencial que se realiza a terceros y personal institucional la socializacion de los derechos y deberes, el protocolo de servicio y las prácticas humanizantes, también reposa la evidencia de la inducción y reinducción del PIC que lo soporta talento humano donde se habla de estos contenidos. _x000a_Se evidencia las listas de chequeo de prácticas humanizantes y los resultados del informe de mapa de empatia que evalúa la adherencia a dichas prácticas. _x000a_Se evidencia la resolutividad de las manifestaciones de tipo de vulneración de derechos y la socialización en el comite de ética. "/>
  </r>
  <r>
    <x v="5"/>
    <x v="47"/>
    <x v="1"/>
    <x v="1"/>
    <m/>
    <s v="Se evidencia  que se monitoriza el indicador de resultados criticos de manera mensual. "/>
  </r>
  <r>
    <x v="6"/>
    <x v="48"/>
    <x v="1"/>
    <x v="1"/>
    <m/>
    <s v="1. Se verificó por control interno que las rutas de atención se encuentran en la plataforma documental y fueron socializadas en la inducción y reinducción realizada en la institución y en los EPM durante los meses de febrero y mayo en las sesiones breves.   _x000a_2.Se verifica por control interno en la revisión de la muestra de histórias clínicas establecidas que se encuentran registrado los riesgos que fueron identificados al ingreso.  _x000a_3.Se verifica que en la plataforma documental se encuentran publicadas las guías de práctica clínica.  _x000a_Se verifica el informe de auditoría par del primer semestre de 2022 donde se encuentra la medición de la adherencia a las guías de práctica clínica. _x000a_4. Se verifica por control interno que se tomo muestra del diligenciamiento de los formularios, evidencian que si de hace seguimiento del egreso a los pacientes de primea vez         "/>
  </r>
  <r>
    <x v="6"/>
    <x v="49"/>
    <x v="1"/>
    <x v="1"/>
    <m/>
    <s v="1.Se evidencia que durante todo el mes de febrero se realizó capacitación en protocolo de caídas y de la sesión breve de Meta #2._x000a_2.Se evidencia  la aplicación de la lista de chequeo para la prevención de caídas. _x000a_3.Se evidencia en las actas que los EPM realizan sesiones breves de la meta 2 ( prevención en caídas)"/>
  </r>
  <r>
    <x v="6"/>
    <x v="50"/>
    <x v="2"/>
    <x v="1"/>
    <m/>
    <s v="Se verificó por control interno que las rutas de atención se encuentran en la plataforma documental y fueron socializadas en la inducción y reinducción realizada en la institución y en los EPM durante los meses de febrero y mayo en las sesiones breves.           "/>
  </r>
  <r>
    <x v="6"/>
    <x v="42"/>
    <x v="1"/>
    <x v="1"/>
    <m/>
    <s v="1. Se evidencia que se realizó capacitación dirigida a personal asistencial en el protocolo de agitación psicomotriz, triage en salud mental, examen mental y reconocimiento de premonitorios.de enfermería y terapia ocupacional, tanto a los profesionales como a los auxiliares en exámen mental, normatividad de história clínica y registros de enfermería en abril 4, 11, 18 y 25 y en  mayo 2 de 2022. En esta capacitación se trabajaron sobre los síntomas de agitación psicomotriz y se  verificó que se realizó capacitación a los profesionales de enfermería en el primer semestre de 2022 sobre el triage durante el mes de febrero con apoyo de los EPM _x000a_2.Se evidencia que en los Triage realizados aparecen los signos premoniotores que indican probable agitacion psicomotriz del paciente, en la revision de la matríz de evnentos adveros se evidencia que en los eventos adversos e incidentes se reconocen estos sintomas como factores que pueden contribuir a la agresión entre pacientes."/>
  </r>
  <r>
    <x v="6"/>
    <x v="51"/>
    <x v="2"/>
    <x v="1"/>
    <m/>
    <s v="Se verificó que se realizó capacitación a terceros y personal que ingresa a la institución sobre los riesgos del paciente y los protocolos como el de detección de objetos peligrosos, que se encuentra como evidencia en Talento humano realizado por la coordinacion asistencial. "/>
  </r>
  <r>
    <x v="6"/>
    <x v="46"/>
    <x v="1"/>
    <x v="0"/>
    <m/>
    <s v="Se evidencia los listados de asistencia y el contenido de la inducción asistencial que se realiza a terceros y personal institucional la socialización de los derechos y deberes, el protocolo de servicio y las prácticas humanizantes, tambien reposa la evidencia de la inducción y reinducción del PIC que lo soporta talento humano donde se habla de estos contenidos. _x000a_Se evidencian las listas de chequeo de prácticas humanizantes y los resultados del informe de mapa de empatía que evalúa la adherencia a dichas prácticas. _x000a_Se evidencia la resolutividad de las manifestaciones de tipo de vulneración de derechos y la socialización en el comité de ética. "/>
  </r>
  <r>
    <x v="6"/>
    <x v="52"/>
    <x v="2"/>
    <x v="1"/>
    <m/>
    <s v="1. Se evidencia la asignación de pacientes de primera vez a todos los psiquiátras de consulta externa._x000a_2. Se evidencia en los cuadros de turno del servicio de urgencias que hay asignadas horas para consulta externa a algunos de los psiquiátras de este servicio."/>
  </r>
  <r>
    <x v="6"/>
    <x v="53"/>
    <x v="2"/>
    <x v="1"/>
    <m/>
    <s v="1. Se evidencia el indicador de oportunidad en la asignación de citas en consulta externa. _x000a_2. Se verifica que en la plataforma documental se encuentran publicadas las guías de práctica clínica.  Se verifica el informe de auditoría par del primer semestre de 2022 donde se encuentra la medición de la adherencia a las guías de práctica clínica. _x000a_3.Se verifica el informe de auditoría par del primer semestre de 2022 donde se encuentra la medición de la adherencia a las guías de práctica clínica."/>
  </r>
  <r>
    <x v="7"/>
    <x v="54"/>
    <x v="1"/>
    <x v="1"/>
    <m/>
    <s v="1.Se verificó por control interno que las rutas de atención se encuentran en la plataforma documental y fueron socializadas en la inducción y reinducción realizada en la institución y en los EPM durante los meses de febrero y mayo de 2022, en las sesiones breves. _x000a_2. Se verifica por control interno en la revisión de la muestra de histórias clínicas establecidas que se encuentran registrados los riesgos que fueron identificados al ingreso. _x000a_3.Se verifica que en la plataforma documental se encuentran publicadas las guías de práctica clínica.  _x000a_Se verifica el informe de auditoría par del primer semestre de 2022 donde se encuentra la medición de la adherencia a las guías de práctica clínica.   _x000a_4. Se verifica por control interno que se tomo muestra del diligenciamiento de los formularios, evidenciando  que si de hace seguimiento del egreso a los pacientes de primea vez        "/>
  </r>
  <r>
    <x v="7"/>
    <x v="55"/>
    <x v="0"/>
    <x v="0"/>
    <m/>
    <s v="1. Se verifica por control interno que se cuenta con el cronograma de educación, anual para los pacientes y/o familiares._x000a_2.Se evidencia cronograma de capacitación de los EPM realizados de manera mensual en  temas provenientes de los diferentes programas. _x000a_3.Control interno toma muestra de las histórias clínicas del primer semestre de 2022, evidenciando que el médico psiquiátra deja constancia de educación brindada."/>
  </r>
  <r>
    <x v="7"/>
    <x v="39"/>
    <x v="1"/>
    <x v="1"/>
    <m/>
    <s v="1.Se evidencia que durante todo el mes de febrero se realizó capacitación en protocolo de caídas y de la sesión breve de Meta #2. 2. Se evidencia  la aplicación de la lista de chequeo para la prevención de caídas. _x000a_3.Se evidencia en las actas que los EPM realizan sesiones breves de la meta 2 ( prevención en caídas) _x000a_4.Se anexa informe de las rondas de seguridad administrativas del primer Semestre de  2022"/>
  </r>
  <r>
    <x v="7"/>
    <x v="56"/>
    <x v="2"/>
    <x v="1"/>
    <m/>
    <s v="1. Se verifica que en las actas del  Comité de Vigilancia en Salud  se  revisaron  y se socializó al personal asistencial las medidas adoptadas para la prevención y control de infecciones asociadas a la atención en salud. En la vigencia 2022 no se evidencian actualizaciones a  los manuales, protocolos y procedimientos._x000a_ 2. Se evidencia que Los EPM  aplican  mensualmente la Lista de Chequeo de Higiene de Manos  en el FOR-TRA-11 en los diferentes servicios, en donde  verifican el cumplimiento a la adherencia de la higiene de manos, y los resultados son socializados en el boletín semestral del Programa de Seguridad del Paciente cada 6 meses _x000a_3.Control interno verifica que Los  EPM y con el  apoyo del COPASST realizaron capacitación  y evaluación de adherencia al protocolo de higiene de manos registrado en el PRO-TRA-04,para el primer semestre de 2022. _x000a_4.Se evidencia el inventario de los insumos realizados en el mes de Junio y con trazabilidad de 2 años. Ver informe anexo"/>
  </r>
  <r>
    <x v="7"/>
    <x v="57"/>
    <x v="2"/>
    <x v="1"/>
    <m/>
    <s v="1. Se evidencia la realización del simulacro de evasión y perdida de pacientes el día 15 de julio de 2022. Ver informe anexo. _x000a_2.Se verificó a través de ronda realizada por control interno en los servicios, el uso de las manillas de los pacientes, en donde se encuentra identificado el riesgo de evasión y demás. Igualmente en los tableros de las estaciones de enfermería se encuentran estos riesgos identificados en frente del nombre de cada paciente, al igual que en el Kardex de enfermería donde se encuentra identificado este riesgo. _x000a_3.Se evidenció por control interno en los servicios y en las áreas perimetrales la presencia de sensores que se activan ante la cercanía de los pacientes hacia las zonas identificadas en riesgo. Igualmente se verificó que fue socializado en inducción y reinducción."/>
  </r>
  <r>
    <x v="7"/>
    <x v="42"/>
    <x v="0"/>
    <x v="0"/>
    <m/>
    <s v="1.Se evidencia que se realizó capacitación dirigida a personal asistencial en el protocolo de agitación psicomotriz, triage en salud mental, exámen mental y reconocimiento de premonitorios.de enfermería y terapia ocupacional, tanto a los profesionales como a los auxiliares en exámen mental, normatividad de história clínica y registros de enfermería en abril 4, 11, 18 y 25 y en  mayo 2 de 2022. En esta capacitación se trabajó sobre los síntomas de agitación psicomotríz y se  verificó que se realizó capacitación a los profesionales de enfermería en el primer semestre de 2022 sobre el triage durante el mes de febrero con apoyo de los EPM. _x000a_2.Se evidencia que en los Triage realizados aparecen los signos premoniotores que indican probable agitación psicomotríz del paciente, en la revisión de la matríz de eventos adveros se evidencia que en los eventos adversos e incidentes se reconocen estos sintomas como factores que pueden contribuir a la agresión entre pacientes."/>
  </r>
  <r>
    <x v="7"/>
    <x v="43"/>
    <x v="0"/>
    <x v="0"/>
    <m/>
    <s v="Se verificó que se realizó capacitación a terceros y personal que ingresa a la institución sobre los riesgos del paciente y los protocolos como el de detección de objetos peligrosos, que se encuentra como evidencia en Talento humano realizado por la coordinación asistencial. "/>
  </r>
  <r>
    <x v="7"/>
    <x v="58"/>
    <x v="0"/>
    <x v="0"/>
    <m/>
    <s v="1.Se evidencia que se ha capacitado y socializado a los líderes de EPM equipos primarios de mejoramiento en las GRI guías de reacción inmediata relacionado con el riesgo de acercamiento sexual que se realiza cada año en el segundo semestre._x000a_2.Se evidencia que en las inducciones asistenciales se socializa los riesgos del paciente inlcuido el de acercamiento sexual entre pacientes y los controles como sala por criticidad, moniotoreo por camaras, e identiicación de síntomas premonitorios. Se realizó inducción y reinducción en enero de 2022  donde se da exclusivamente los riesgos poblacionales y la implementación de medidas preventivas, reactivas y predictivas por medio de la referente de seguridad del paciente. "/>
  </r>
  <r>
    <x v="7"/>
    <x v="59"/>
    <x v="0"/>
    <x v="0"/>
    <m/>
    <s v="1.Se evidencia el diligenciamiento de la escala e identificacion del riesgo de suicidio SAD PERSONS que la realizan los psiquiatras al ingreso del paciente. _x000a_Se evidencia la realizacion del TRIAGE por parte de los enfermeros identificando riesgos de suicidio. _x000a_2. Se evidencia que el hospital cuenta con un funcionario de seguridad privada exclusivo para la monitorizacion de camaras y alarmas. _x000a_Se evidencia que el protocolo de detección de objetos peligrosos es socializado en inducción asistencial. Se evidencia socialización en la inducción y reinducción institucional en enero 2022 de las medidas predictivas preventivas y reactivas del riesgo de suicidio."/>
  </r>
  <r>
    <x v="7"/>
    <x v="60"/>
    <x v="0"/>
    <x v="0"/>
    <m/>
    <s v="Se evidencian  los listados de asistencia y el contenido de la inducción asistencial que se realiza a terceros y personal institucional la socialización de los derechos y deberes, el protocolo de servicio y las prácticas humanizantes, también reposa la evidencia de la inducción y reinducción del PIC que lo soporta talento humano donde se habla de estos contenidos. _x000a_Se evidencia las listas de chequeo de prácticas humanizantes y los resultados del informe de mapa de empatía que evalúa la adherencia a dichas prácticas. _x000a_Se evidencia la resolutividad de las manifestaciones de tipo de vulneración de derechos y la socialización en el comité de ética. "/>
  </r>
  <r>
    <x v="7"/>
    <x v="61"/>
    <x v="1"/>
    <x v="0"/>
    <m/>
    <s v="Se evidencia la realización de la conciliación medicamentosa en las histórias clínicas revisadas y se evidencia la asistencia a la capacitación del personal médico a la capacitación en conciliación medicamentosa. "/>
  </r>
  <r>
    <x v="7"/>
    <x v="62"/>
    <x v="1"/>
    <x v="0"/>
    <m/>
    <s v="Se evidencia que se construyó de manera conjunta entre el tercero y el equipo pacas, el indicador que monitoriza permanentemente los tiempos y el cargue en el sistema de la información,  los resultados fueron llevados al comité de seguridad del paciente"/>
  </r>
  <r>
    <x v="8"/>
    <x v="63"/>
    <x v="2"/>
    <x v="1"/>
    <m/>
    <s v="Se verifica por control interno que Los auxiliares de enfermería  y los de  terapia  ocupacional  registran en el Plan Terapéutico de la  história clínica,  si  el paciente requiere supervisión especial. Igualmente se verificó que se  registran en las notas de enfermería  los criterios de ingreso y egreso del paciente. "/>
  </r>
  <r>
    <x v="8"/>
    <x v="64"/>
    <x v="2"/>
    <x v="1"/>
    <m/>
    <s v="1. Control interno verifica que el Auxiliar  de enfermería y el Auxiliar de Terapia Ocupacional, realizan acompañamiento del paciente con movilidad reducida, quién ha sido  previamente orientado desde al autocuidado a través de la entrega de recomendaciones generales. Lo anterior se evidencio  en la História Clínica del paciente. _x000a_2. Se verifica en actividades educativas por parte de los EPM  la adherencia al protocolo de prevención de caídas. _x000a_3. Se verifican  los reportes  en la história clínica por parte de lo auxiliares de terapia ocupacional y enfermería."/>
  </r>
  <r>
    <x v="8"/>
    <x v="65"/>
    <x v="2"/>
    <x v="1"/>
    <m/>
    <s v="Se verifica en una muestra de las histórias clínicas  la valoracion de ingreso del paciente, que el equipo multidisciplinario de Hospital Dia realiza: Psiquiatria realiza la valoración inicial del GAF,  en compañía de la familia y posteriormente se remite  a terapia ocupacional, dejando registro en el seguimiento diario del paciente y en el módulo de enfermería  la escala de Morisky, donde se determina la adherencia  al tratamiento farmacológico.  "/>
  </r>
  <r>
    <x v="8"/>
    <x v="66"/>
    <x v="1"/>
    <x v="1"/>
    <m/>
    <s v="1. Control interno verifica que los integrantes del  equipo terapéutico del programa realizan  las actividades descritas en el PRO-ISC-01, evidenciandose en los registros de la História Clínica._x000a_2. Control interno verificó que el equipo terapéutico realiza el cierre de la história clínica (en las notas de evolución relacionadas con la novedad de la autorización), y verificó que el Enfermero del programa  entrega la documentación  necesaria a  Facturación y a Central de autorizaciones (pròrroga del servicio)."/>
  </r>
  <r>
    <x v="8"/>
    <x v="67"/>
    <x v="1"/>
    <x v="1"/>
    <m/>
    <s v="Control interno verifca que el médico psiquiátra registra la conciliación medicamentosa de cada paciente, y el auxiliar de enfermería brinda la orientación a la familia y lo registra en las notas de enfermería de la HC. Igualmente se verifica que el profesional de enfermería del sevicio realiza el seguimiento a la nota de enfermería y al documento de conciliación medicamentosa."/>
  </r>
  <r>
    <x v="8"/>
    <x v="68"/>
    <x v="2"/>
    <x v="1"/>
    <m/>
    <s v="Control interno verifica que se reponde de manera oportuna las PQRS y que se generE un informe que es publicado en la página web de la entidad."/>
  </r>
  <r>
    <x v="9"/>
    <x v="69"/>
    <x v="1"/>
    <x v="0"/>
    <m/>
    <s v="Control interno evidencia que se aplica el diligenciamiento del FOR-SIA-05 de las manifestaciones recibidas durante el periodo, enviado las respuestas oportunas a los usuarios y visualizando ficha de indicador."/>
  </r>
  <r>
    <x v="9"/>
    <x v="70"/>
    <x v="2"/>
    <x v="1"/>
    <m/>
    <s v="Control interno evidencia que se aplica el Manual MAN-SIA-01 y el protocolo del servicio al usuario, publicado en la plataforma de la entidad."/>
  </r>
  <r>
    <x v="9"/>
    <x v="71"/>
    <x v="2"/>
    <x v="1"/>
    <m/>
    <s v="Se verifica por control interno que se realiza la encuesta en el formato FOR-SIA-03 y los resultados son socializados en el comité de Humanización, en donde participan los líderes de procesos y la alta dirección."/>
  </r>
  <r>
    <x v="10"/>
    <x v="72"/>
    <x v="1"/>
    <x v="1"/>
    <m/>
    <s v="1. Control interno verifico que en la NAS( dispositivo de almacenamiento) se encuentra una carpeta con los Backup de las bases de datos de Hosvital, Kactus e Interlab, asi mismo se revisó la carpeta en físico donde se encuentra el historial de los oficios relacionando las entregas mensuales de los Backup para su almacenamiento en la caja fuerte. _x000a_2.Se verificó por control interno que al revisar  el Drive licenciado  se evidenciaron los Backups de las bases de datos de los ultimos tres días al momento del seguimiento. _x000a_3.Control interno ingresó al Data Center donde evidenció los dos equipos de seguridad perimetral y el técnico de sistemas enseño las políticas de seguridad parametrizadas en dichos equipos y su licenciamiento."/>
  </r>
  <r>
    <x v="10"/>
    <x v="73"/>
    <x v="0"/>
    <x v="2"/>
    <m/>
    <s v="1.Control interno revisó el cronograma donde se evidencia la programación de los dos mantenimientos para la vigencia 2022, en donde ya se realizó uno de ellos y se evidenció el soporte emitido por el proveedor de la ejecución del mantenimiento. Para el mes de septiembre de acuerdo al cronograma esta programado el segundo mantenimiento. _x000a_2.Se verifica por control interno el cronograma de los dos simulacros programados para la vigencia 2022 que fueron aprobados y socializados al equipo de gerencia de la información  a través de acta. También se verificó el informe de la ejecución del primer simulacro y su socialización. _x000a_3.Se verificaron las licencias de los equipos de seguiridad que se encuentan activas y su vencimiento es en el 2024.- _x000a_4.Se verificó que el ingreso al Data Center tiene como medida de seguridad de ingreso el detector de huella, donde solo se permite el ingreso al personal autorizado."/>
  </r>
  <r>
    <x v="10"/>
    <x v="74"/>
    <x v="0"/>
    <x v="0"/>
    <m/>
    <s v="1. Se verifico que la entidad cuenta con el acuerdo de confidencialidad al ingreso de los funcionarios y estos reposan en la hoja de vida de los funcionarios. Y se verifico que existe la clausula contractual de confidencialidad para los proveedores. _x000a_2.Se verificó que se realizó la socialización y se realizó la  evaluación de la politica de seguridad de la informacion en evento programado por el area de Talento humano a toda la comunidad hospitalaria. _x000a_3.Se verificó que regestiona el formato de activar o inactivar usuarios FOR-GIN-42, para crear usuarios en el sistema de informacion Hosvital. Se revisaron formatos del primer semestre de la vigencia 2022 en donde la autorizaciones estan acordes a las fechas de solicitudes. _x000a_4.Control interno evidenció que el técnico de archivo diligencia el formato  de prestamo de documentos FOR-GIN-11. Igualmente se evidenció que la auxiliar administrativa de estadistica diligencia el formato  de solicitud y entrega de história clínica FOR-GIN-09._x000a_5.Se verifica que el profesional especializado del área de estadística de cumplimiento al procedimiento estadística y control de la información PRO-GIN-08 y se verrifica que gestiona el formato de solicitud de información FOR-GIN-39  y realiza la trazabilidad a través del formato Seguimiento a solicitudes FOR-GIN-40  "/>
  </r>
  <r>
    <x v="11"/>
    <x v="75"/>
    <x v="1"/>
    <x v="1"/>
    <m/>
    <s v="1.Se verifica por control interno que el formato de actualización de salida de activos esta siendo diligenciado en el primer trimestre de 2022.  Iguamente se verificó que el área de seguridad entrega el informe mensual a la profesional de activos fijos sobre los movimientos de ingreso y salidad de activos de la institución  _x000a_2.Se verifica el documento consignas en el libro diario  de operación de seguridad, donde se evidencia lo registrado por la vigilancia, respecto del registro de ingreso y salida de activos. A la fecha no se ha detectado intentos de sustracción de elementos activos no autorizados."/>
  </r>
  <r>
    <x v="11"/>
    <x v="76"/>
    <x v="1"/>
    <x v="0"/>
    <m/>
    <s v="Se verifica que existe un procedimiento para la inspeccion al recibo de los insumos. A la fecha no se ha detectado recepciones no conformes."/>
  </r>
  <r>
    <x v="11"/>
    <x v="77"/>
    <x v="1"/>
    <x v="1"/>
    <m/>
    <s v="Se verifica que exsite un instructivo y que los parámetros quedan registrados en el libro de control de cada máquina  para asegurar los niveles adecuados de desinfección de la  lenceria hospitalaria."/>
  </r>
  <r>
    <x v="11"/>
    <x v="78"/>
    <x v="1"/>
    <x v="1"/>
    <m/>
    <s v="Se verificó que se  cuenta con un contrato para el mantenimiento preventivo y correctivo de los vehiculos, diligenciado por el técnico de mantenimiento. Igualmente se evidenció que existe una herramienta en excel donde se controlan las fechas de cumplimiento de los requisitos de ley para permitir la movilizacion de los vehiculos. También se evidencia contrato para el mantenimiento del parque automotor."/>
  </r>
  <r>
    <x v="11"/>
    <x v="79"/>
    <x v="1"/>
    <x v="1"/>
    <m/>
    <s v="1.Se verifica que existe un archivo con todas las solicitudes de dietas recibidas en el servicio de alimentos.  _x000a_2.Se verifica que en el áea del servicio de alimentos  se cuenta con el registro de menus diarios y las entregas por servicio."/>
  </r>
  <r>
    <x v="12"/>
    <x v="80"/>
    <x v="1"/>
    <x v="1"/>
    <m/>
    <s v="Se evidencia el plan anual  de mantenimiento entregado a la secretaria de salud departamental en el mes de febrero de 2022.  Igualmente se evidenció el plan anual de adquisiciones que se encuentra publicado en la página web y en la plataforma documental de la entidad.  También se verifica que se realiza un control diario de  detección de necesidades de mantenimiento en herramienta de trabajo en excel. "/>
  </r>
  <r>
    <x v="12"/>
    <x v="81"/>
    <x v="1"/>
    <x v="0"/>
    <m/>
    <s v="Se verifica que se cuenta con una matríz de obsolescencia y se verificó que se cuenta con el manual de gestión de tecnología MAN-GAF-01, Igualmente se verificó que en el acta Nro. 2 de febrero de 2022  el comité de tecnovigilancia en el orden del día  valido la matríz de obsolescencia y la propuesta del plan de trabajo y el grado de implementación  del programa de tecnovigilancia."/>
  </r>
  <r>
    <x v="12"/>
    <x v="82"/>
    <x v="2"/>
    <x v="1"/>
    <m/>
    <s v="1. Se verifica que se cuenta con un cronograma del plan de trabajo del comité de tecnovigilancia donde esta incluida la capacitación en el uso de equipos biomedicos,  y fue dirigido  a todo el personal asistencial en el mes de abril de 2022( ver lista de asistencia y  cobertura de la capacitación), teniendo en cuenta el pos test como medida de evaluacion de conocimiento adquirido y se revisaron los indicadores de cumplimiento de los mismos. _x000a_2. Se verifica el diligenciamiento del  FOR-GAF-28 quedando registradas la novedades encontradas en la ronda de inspección."/>
  </r>
  <r>
    <x v="12"/>
    <x v="83"/>
    <x v="2"/>
    <x v="1"/>
    <m/>
    <s v="1. Se verifica que  se realizó en el primer semestre de 2022, contrato para el suministro de insumos y repuestos para los equipos biomédicos. _x000a_2.Se verifica que se realió en el primer semestre dos (2)  dispositivos médico trazador, evidenciando cumplimiento satisfactorio sin generar plan de mejora."/>
  </r>
  <r>
    <x v="12"/>
    <x v="84"/>
    <x v="1"/>
    <x v="1"/>
    <m/>
    <s v="1.Control interno verificó que se cuenta con un diagnóstico actualizado para vigencia 2022 y  una necesidad  proyectada en el FOR-DES-08 para dar alcance del control en la vigencia 2022. Tembién se verifico que en el FOR-SIG-21  se evidencia la asistencia a la capacitación de manejo de residuos sólidos. Se revisó que a la fecha se realizó auditoría en el FOR-GAF-30. _x000a_2.Se verifica por control interno que se registro en el formato FOR-GAF-14 el control de bolsas utilizadas en cada una de las áreas para la segregación de residuos. Igualmente se verificó que este control se realiza de forma diaria y se cuenta con las evidencias en la vigencia 2022."/>
  </r>
</pivotCacheRecords>
</file>

<file path=xl/pivotCache/pivotCacheRecords2.xml><?xml version="1.0" encoding="utf-8"?>
<pivotCacheRecords xmlns="http://schemas.openxmlformats.org/spreadsheetml/2006/main" xmlns:r="http://schemas.openxmlformats.org/officeDocument/2006/relationships" count="90">
  <r>
    <x v="0"/>
    <s v="Probabilidad de impacto económico y reputacional por manipulación de estudios previos o de factibilidad y falta de adherencia al manual de contratación debido a la falta de integridad del servidor publico."/>
    <s v="ALTO"/>
    <x v="0"/>
  </r>
  <r>
    <x v="0"/>
    <s v="Probabilidad de impacto económico y reputacional por entrega de bienes o servicios que no cumplen con el objeto contractual y que  se certifican como recibido a satisfacción debido a la falta de una adecuada supervisión del contrato para recibir los bienes o servicios."/>
    <s v="MODERADO"/>
    <x v="0"/>
  </r>
  <r>
    <x v="0"/>
    <s v="Probabilidad  de impacto económico y reputacional por falta de trámite a las fases procedimentales  debido a  falta de oportunidad y seguimiento en las etapas procesales."/>
    <s v="ALTO"/>
    <x v="0"/>
  </r>
  <r>
    <x v="0"/>
    <s v="Probabilidad de impacto  económico y reputacional por conducta deshonesta que utilice la influencia de de manera personal para dar preferencias o favorecimientos  en la dosificaciòn de una posible sanciòn disciplinaria   o archivo del expediente"/>
    <s v="MODERADO"/>
    <x v="0"/>
  </r>
  <r>
    <x v="0"/>
    <s v="Probabilidad de impacto reputacional por  perdida de expediente   debido a la falta de controles en la custodia del archivo"/>
    <s v="ALTO"/>
    <x v="0"/>
  </r>
  <r>
    <x v="0"/>
    <s v="Probabilidad  de impacto económico y reputacional por sanciones de los entes de control atribuibles al proceso de contratación debido a  que la capacitación dirigida a los  funcionarios sobre el proceso contractual no es eficaz."/>
    <s v="BAJO"/>
    <x v="1"/>
  </r>
  <r>
    <x v="0"/>
    <s v="Probabilidad de impacto reputacional por poca disponibilidad de la información  y fallas en la metodología  para la formulación del Plan de Desarrollo  debido a la baja participación del personal "/>
    <s v="BAJO"/>
    <x v="1"/>
  </r>
  <r>
    <x v="0"/>
    <s v="Probabilidad  de impacto operacional por falta de reporte oportuno de los avances de los planes operativos de los procesos y seguimiento inadecuado a la ejecución del Plan de Desarrollo y al Plan Operativo Anual debido a falta de adherencia al procedimiento y al diligenciamiento de la Matrïz de seguimiento al Plan Operativo Anual"/>
    <s v="BAJO"/>
    <x v="1"/>
  </r>
  <r>
    <x v="1"/>
    <s v="Posibilidad de impacto reputacional, por desinformación en la comunidad hospitalaria, debido al uso e interpretación inadecuada de la información sobre la institución"/>
    <s v="MODERADO"/>
    <x v="0"/>
  </r>
  <r>
    <x v="1"/>
    <s v="Posibilidad de impacto económico y reputacional debido a la vulneración de la imagen institucional por el desconocimiento por parte del público interno o externo sobre la existencia del manual de uso adecuado de la identidad institucional "/>
    <s v="BAJO"/>
    <x v="1"/>
  </r>
  <r>
    <x v="1"/>
    <s v="Posibilidad de impacto operacional por falta de oportunidad en la entrega de productos solicitados por las diferentes áreas al Proceso de Mercadeo y Comunicaciones debido a la acumulación de solicitudes que remiten a comunicaciones con necesidades inmediatas"/>
    <s v="MODERADO"/>
    <x v="1"/>
  </r>
  <r>
    <x v="2"/>
    <s v="Posibilidad de Pérdida económica y reputacional por  la vinculación de personal para proveer empleos temporales a discreción de la administración,  con incumplimiento del pérfil y los requisitos legales e institucionales  establecidos para los empleos de la planta de cargos de la entidad."/>
    <s v="BAJO"/>
    <x v="1"/>
  </r>
  <r>
    <x v="2"/>
    <s v="Posibilidad de Pérdida económica y operacional por  sanciones de los entes de control o manifestaciones por insatisfacción de las partes interesadas debido al incumplimiento en la presentación de informes, requerimientos y solicitudes en los términos de ley."/>
    <s v="BAJO"/>
    <x v="1"/>
  </r>
  <r>
    <x v="2"/>
    <s v="Posibilidad de pérdida económica  e impacto sobre el Talento Humano por sanciones moratorias interpuestas por las administradoras adscritas al SGSSS, por la no afiliación de servicios de salud, procesos disciplinarios para el responsable del proceso de afiliación, e insatisfacción del funcionario debido a la falta de cobertura en salud y seguridad social."/>
    <s v="BAJO"/>
    <x v="1"/>
  </r>
  <r>
    <x v="2"/>
    <s v="Posibilidad de impacto operacional  por queja o reclamo de los funcionarios debido a reprocesos en la liquidación de la nómina  por reportes de novedades extemporáneos o errores involuntarios en su ejecución."/>
    <s v="BAJO"/>
    <x v="1"/>
  </r>
  <r>
    <x v="2"/>
    <s v="Posibilidad de impacto económico y reputacional por manifestación de grupos de valor  y sanciones pecuniarias por entes de vigilancia y control por falta de competencias, conocimientos, habilidades, destrezas del talento humano, que genere incumplimiento en las funciones esenciales del empleo, fallas en la atención, pérdida  de imagen institucional frente a las partes interesadas, pérdida de reconocimiento como entidad que implementa procesos con estándares de calidad."/>
    <s v="BAJO"/>
    <x v="1"/>
  </r>
  <r>
    <x v="2"/>
    <s v="Posibilidad de impacto económico  y  reputacional al solicitar o recibir  remuneración, dádivas o cualquier otro tipo de compensación en dinero o especie a nombre propio o de terceros, por modificación en valores de la liquidación de  la nómina para beneficio propio o de un tercero, debido a fallas en la apropiación de la cultura de integridad basada en la legalidad, gestión íntegra,  principios y valores éticos frente a todas las actuaciones orientadas a los grupos de interés."/>
    <s v="MODERADO"/>
    <x v="0"/>
  </r>
  <r>
    <x v="2"/>
    <s v="Posibilidad de Impacto operacional por  incumplimiento en la ejecución de la inducción, reinducción y entrenamiento en el puesto de trabajo  afectando la prestación del servicio,  debido a  fallas en la integración del funcionario a la cultura organizacional e inasistencia a las jornadas de  apropiación del conocimiento, actualización  y  fortalecimiento institucional "/>
    <s v="BAJO"/>
    <x v="1"/>
  </r>
  <r>
    <x v="2"/>
    <s v="Posibilidad de impacto operacional por falta de asignación presupuestal con destinación a la ejecución de las actividades propuestas desde el Plan de Bienestar, Estímulos e Incentivos, incumplimiendo a los objetivos institucionales y a la normatividad vigente, debido a fallas en la identificación y caracterización de las necesidades propuestas desde el plan para el mejoramiento de la calidad de vida de los funcionarios y sus familias."/>
    <s v="BAJO"/>
    <x v="1"/>
  </r>
  <r>
    <x v="2"/>
    <s v="Posibilidad de Impacto operacional por omisión a la normatividad vigente asociada a la evaluación de desempeño laboral EDL, e incumplimiento a los compromisos funcionales y conductuales que no aportan a los objetivos institucionales propuestos, debido a falta de adherencia por parte de  evaluados y evaluadores al proceso evaluativo, no identificación de  faltantes a competencias, incumplimiento a la normatividad que regula los procesos institucionales, falta de compromiso institucional."/>
    <s v="BAJO"/>
    <x v="1"/>
  </r>
  <r>
    <x v="2"/>
    <s v="Posibilidad de Pérdida económica y reputacional  por vinculación de funcionarios o contratistas que se encuentren inhabilitados  o con  incompatibilidad para contratar con el Estado debido a  multas y sanciones por parte de entes de control, Procesos disciplinarios y sanciones penales, por encontrarse vinculado con actividaes ilicitas, lavado de activos u otro proceso delictivo."/>
    <s v="MODERADO"/>
    <x v="1"/>
  </r>
  <r>
    <x v="2"/>
    <s v="Posibilidad de impacto en el Talento Humano por falta de autoreporte de condiciones inseguras, Materialización de un incidente, accidente o una enfermedad laboral  debido a falta de gestión de los riesgos identificados   y falta de investigación de los incidentes y accidentes de trabajo y enfermedades laborales "/>
    <s v="BAJO"/>
    <x v="1"/>
  </r>
  <r>
    <x v="3"/>
    <s v="Posibilidad de impacto económico y reputacional al no elaborar el presupuesto de la vigencia acorde a las necesidades reales de la institución por formular de manera inadecuada e inoportuna el Plan Anual de Adquisiciones y no articularlo al PDI, POA y POAI."/>
    <s v="BAJO"/>
    <x v="1"/>
  </r>
  <r>
    <x v="3"/>
    <s v="Posibilidad de impacto económico y reputacional por expedir CDP sin los requisitos establecidos en el procedimiento y en la normatividad que aplica debido a la falta de verificación de los requisitos para expedición y seguimiento al PAA "/>
    <s v="ALTO"/>
    <x v="0"/>
  </r>
  <r>
    <x v="3"/>
    <s v="Posibilidad de impacto economico y reputacional por la  falta de confiabilidad del informe de costos para la toma de decisiones, debido a la falta de oportunidad y  veracidad  en la información requerida para asignar y distribuir el costo."/>
    <s v="BAJO"/>
    <x v="1"/>
  </r>
  <r>
    <x v="3"/>
    <s v="Posibilidad de impacto económico y reputacional por  presentación de informes de forma   extemporánea  a los entes de control   con falencias en los criterios de Oportunidad, Suficiencia y Calidad, debido a falta de seguimiento a la ejecución de ingresos y gastos para evaluar indicador de equilibrio presupuestal y  conciliación mensual entre tesorería y presupuesto."/>
    <s v="MODERADO"/>
    <x v="0"/>
  </r>
  <r>
    <x v="3"/>
    <s v="Posibilidad de impacto económico y reputacional por Hallazgos por parte de los entes de control con posibles sanciones fiscales y disciplinarias debido a falta de control frente al cierre oportuno de los periodos contables y presupuestales objeto de rendición."/>
    <s v="MODERADO"/>
    <x v="0"/>
  </r>
  <r>
    <x v="3"/>
    <s v="Posibilidad de impacto operacional por pérdida información contable, financiera y presupuestal debido a falta de herramientas  de respaldo de información frente a posibles perdidas de la misma lo que afecta el normal funcionamiento del proceso y posibles sanciones."/>
    <s v="MODERADO"/>
    <x v="0"/>
  </r>
  <r>
    <x v="3"/>
    <s v="Posibilidad de afectación económica y reputacional por la subfacturación de los servicios de salud a las ERP y particulares, debido al registro errado o incompleto de los procedimientos, medicamentos e insumos suministrado a los pacientes durante su atención."/>
    <s v="ALTO"/>
    <x v="0"/>
  </r>
  <r>
    <x v="3"/>
    <s v="Posibilidad de afectación económica y reputacional por glosas y devoluciones notificadas por la ERP sobre la facturación,  debido a la falta de soportes y requisitos normativos en la facturas radicadas."/>
    <s v="ALTO"/>
    <x v="0"/>
  </r>
  <r>
    <x v="3"/>
    <s v="Posibilidad de afectación económica y reputacional por las glosas y devoluciones tácitas y prescriptas notificadas por la ERP, debido a la respuesta extemporánea   a las objeciones recibidas sobre la facturación"/>
    <s v="ALTO"/>
    <x v="0"/>
  </r>
  <r>
    <x v="3"/>
    <s v="Posibilidad de afectación económica y reputacional por baja de cartera no recuperable derivada de las glosas , devoluciones definitvas y entidades liquidadas, debido a la falta de gestión continúa y oportuna de la cartera (Cobro persuasivo, coactivo, conciliación y depuración) de las cuentas por cobrar que deben las ERP al Hospital."/>
    <s v="ALTO"/>
    <x v="0"/>
  </r>
  <r>
    <x v="4"/>
    <s v="Posibilidad  de impacto en la prestación del servicio por  daño al paciente  por falta de supervisión del docente durante las practica clínica o en el desarrollo de una investigación debido a la falta de adherencia de los protocolos  por parte de los estudiantes o investigadores "/>
    <s v="MODERADO"/>
    <x v="1"/>
  </r>
  <r>
    <x v="4"/>
    <s v="Probabilidad   de impacto  operacional  por ocurrencia  de un accidente biológico o físico al estudiante en el escenario de la práctica clínica  debido a la ejecución de actividades asociadas a la atención "/>
    <s v="MODERADO"/>
    <x v="1"/>
  </r>
  <r>
    <x v="4"/>
    <s v="Posibilidad  de impacto operacional  por omisión  del consentimiento informado en el proceso de investigación al participante  debido a la falta de adopción  de buenas prácticas del investigador."/>
    <s v="BAJO"/>
    <x v="1"/>
  </r>
  <r>
    <x v="4"/>
    <s v="Posibiliad de impacto reputacional y económico por el manejo de la confidencialidad del paciente por parte del estudiante que hace parte de la práctica clínica o de los profesionales en investigación, debido facilidad de acceso a la história clínica.  "/>
    <s v="MODERADO"/>
    <x v="1"/>
  </r>
  <r>
    <x v="5"/>
    <s v="Posibilidad de impacto en la prestación  del servicio  por Incumplimiento de la ruta de atención de urgencias debido a la fallas en la supervisión de las actividades relacionadas con las rutas de atención"/>
    <s v="BAJO"/>
    <x v="1"/>
  </r>
  <r>
    <x v="5"/>
    <s v="posibilidad de impacto en la prestación del servicio por subtriage del paciente al ingreso debido a falta de capacitación al personal  que realiza el triage."/>
    <s v="MODERADO"/>
    <x v="1"/>
  </r>
  <r>
    <x v="5"/>
    <s v="Posibilidad de impacto en la prestación de servicio por  educación deficiente al paciente y familia en temas individuales y colectivos debido a la falta de educación  al paciente y familia que ingresa por  urgencias y que va a ser hospitalizado."/>
    <s v="MODERADO"/>
    <x v="1"/>
  </r>
  <r>
    <x v="5"/>
    <s v="Posibilidad de impacto en la prestación de servicio por desconocimiento o incumplimiento a la higiene postural al levantarse de la cama, fallas en la señalización de piso mojado, fallas en la intervención de factores coadyuvantes a caídas  debido a  la condición clínica del paciente  "/>
    <s v="MODERADO"/>
    <x v="1"/>
  </r>
  <r>
    <x v="5"/>
    <s v="Posibilidad de impacto  en la prestación del servicio por infección asociada a la atención en salud,  deficiente adherencia a  protocolos, procedimientos  y demás documentos asociados a la  prevención de la infecciones asociadas con la atención en salud,  debido a la fallas en la supervisión de las actividades relacionadas con la prevención de infecciones "/>
    <s v="MODERADO"/>
    <x v="1"/>
  </r>
  <r>
    <x v="5"/>
    <s v="Posibilidad de impacto en la prestación del servicio relacionado con la evasión de pacientes  por fallas en los controles para el  ingreso y egreso de pacientes y _x000a_factores contributivos asociados con la infraestructura de fácil alcance para los pacientes debido a la fallas en la supervisión del paciente "/>
    <s v="ALTO"/>
    <x v="0"/>
  </r>
  <r>
    <x v="5"/>
    <s v="Posibilidad de impacto en la prestación del servicio relacionado con Fallas en la identificación de signos premonitorios de agresión  debido a Falta de capacitación y entrenamiento en valoración / examen mental y manejo de agitación psicomotriz"/>
    <s v="MODERADO"/>
    <x v="1"/>
  </r>
  <r>
    <x v="5"/>
    <s v="Posibilidad de impacto en la prestación del servicio relacionado fallas en la supervisión del paciente y su unidad debido a fallas en la búsqueda activa de SPA  en el  ingreso y la revisión de pertenencias y alimentos"/>
    <s v="BAJO"/>
    <x v="1"/>
  </r>
  <r>
    <x v="5"/>
    <s v="Posibilidad de impacto en la prestación del servicio relacionado con fallas en aplicación de cuidados específicos en pacientes con riesgo de acercamiento sexual debido a fallas en la identificación de signos premonitorios para acercamiento sexual."/>
    <s v="MODERADO"/>
    <x v="0"/>
  </r>
  <r>
    <x v="5"/>
    <s v="Posibilidad de impacto en la prestación del servicio relacionado con Falta en la aplicación y/o supervisión de las actividades relacionadas con los cuidados específico debido Fallas en la identificación de los pacientes con riesgo de intento suicida"/>
    <s v="MODERADO"/>
    <x v="0"/>
  </r>
  <r>
    <x v="5"/>
    <s v="Posibilidad de impacto en la reputación institucional  relacionado vulneración de derechos e incumplimiento de características de calidad  debido a  la adherencia deficiente a las prácticas humanizantes"/>
    <s v="MODERADO"/>
    <x v="1"/>
  </r>
  <r>
    <x v="5"/>
    <s v="Posibilidad de impacto en la prestación del servicio relacionado con el incumplimiento de características de calidad  debido deficiente comunicación entre procesos asistenciales y Laboratorio clínico (Tercero)"/>
    <s v="MODERADO"/>
    <x v="1"/>
  </r>
  <r>
    <x v="6"/>
    <s v="Posibilidad de impacto en la prestación de servicio por  Educación deficiente al paciente y familia en temas individuales y colectivos debido a la falta  en la evaluación de entendimiento  de la educación al paciente ambulatorio"/>
    <s v="MODERADO"/>
    <x v="1"/>
  </r>
  <r>
    <x v="6"/>
    <s v="Posibilidad de impacto en la prestación de servicio por fallas en la señalización de piso mojado, fallas en la intervención de factores coadyuvantes a caídas en el paciente  (efectos secundarios de los medicamentos, alteraciones del equilibrio) debido a  la condición clínica del paciente  "/>
    <s v="MODERADO"/>
    <x v="1"/>
  </r>
  <r>
    <x v="6"/>
    <s v="Posibilidad de impacto en la prestación del servicio relacionado con la pérdida de paciente  por fallas en los controles para el  ingreso y egreso debido a fallas en la orientación del paciente ambulatorio"/>
    <s v="BAJO"/>
    <x v="1"/>
  </r>
  <r>
    <x v="6"/>
    <s v="Posibilidad de impacto en la prestación del servicio relacionado con Fallas en la identificación de signos premonitorios de agresión  debido a Falta de capacitación y entrenamiento en valoración / examen mental y manejo de agitación psicomotriz"/>
    <s v="MODERADO"/>
    <x v="1"/>
  </r>
  <r>
    <x v="6"/>
    <s v="Posibilidad de impacto en la prestación del servicio relacionado fallas en la supervisión del paciente y su unidad debido a fallas en la búsqueda activa de SPA  en el  ingreso y la revisión de pertenencias"/>
    <s v="BAJO"/>
    <x v="1"/>
  </r>
  <r>
    <x v="6"/>
    <s v="Posibilidad de impacto en la reputación institucional  relacionado vulneración de derechos e incumplimiento de características de calidad  debido a  la adherencia deficiente a las prácticas humanizantes"/>
    <s v="MODERADO"/>
    <x v="0"/>
  </r>
  <r>
    <x v="6"/>
    <s v="Posibilidad de impacto en la prestación  del servicio  por inoportunidad en la asignación de citas  a pacientes de primera  vez debido a la insuficiencia de horas de psiquiatría disponibles para consulta."/>
    <s v="BAJO"/>
    <x v="1"/>
  </r>
  <r>
    <x v="6"/>
    <s v="Posibilidad de impacto en la prestación  del servicio  por fallas en el diagnóstico y/o formulación del plan terapéutico debido a falta de adherencia y/o capacitación en GPC o protocolos."/>
    <s v="BAJO"/>
    <x v="1"/>
  </r>
  <r>
    <x v="7"/>
    <s v="Posibilidad de impacto en la prestación  del servicio  por Incumplimiento de la ruta de atención de hospitalización  debido a la fallas en la adherencia a las actividades establecidas en el ciclo  de atención"/>
    <s v="MODERADO"/>
    <x v="1"/>
  </r>
  <r>
    <x v="7"/>
    <s v="Posibilidad de impacto en la prestación de servicio por  educación deficiente al paciente y familia en temas individuales y colectivos debido a la falta en la evaluación de entendimiento  de la educación al paciente hospitalizado"/>
    <s v="ALTO"/>
    <x v="0"/>
  </r>
  <r>
    <x v="7"/>
    <s v="Posibilidad de impacto en la prestación de servicio por desconocimiento o incumplimiento a la higiene postural al levantarse de la cama, fallas en la señalización de piso mojado, fallas en la intervención de factores coadyuvantes a caídas  debido a  la condición clínica del paciente  "/>
    <s v="MODERADO"/>
    <x v="1"/>
  </r>
  <r>
    <x v="7"/>
    <s v="Posibilidad de impacto  en la prestación del servicio por  falta de adherencia a  protocolos, procedimientos  y demás documentos asociados a la  prevención de la infecciones asociadas con la atención en salud,  debido a la fallas en la supervisión de las actividades relacionadas con la prevención de infecciones "/>
    <s v="BAJO"/>
    <x v="1"/>
  </r>
  <r>
    <x v="7"/>
    <s v="Posibilidad de impacto en la prestación del servicio relacionado con la evasión de paciente  por fallas en los controles para el  ingreso y egreso de pacientes y  factores contributivos asociados con la infraestructura de fácil alcance para los pacientes debido a la fallas en la supervisión del paciente "/>
    <s v="BAJO"/>
    <x v="1"/>
  </r>
  <r>
    <x v="7"/>
    <s v="Posibilidad de impacto en la prestación del servicio relacionado con fallas en la identificación de signos premonitorios de agresión  debido a falta de capacitación y entrenamiento en valoración / examen mental y manejo de agitación psicomotriz"/>
    <s v="ALTO"/>
    <x v="0"/>
  </r>
  <r>
    <x v="7"/>
    <s v="Posibilidad de impacto en la prestación del servicio relacionado fallas en la supervisión del paciente y su unidad debido a fallas en la búsqueda activa de SPA  en el  ingreso y la revisión de pertenencias y alimentos"/>
    <s v="ALTO"/>
    <x v="0"/>
  </r>
  <r>
    <x v="7"/>
    <s v="Posibilidad de impacto en la prestación del servicio relacionado con fallas en aplicación de cuidados específicos en pacientes con riesgo de acercamiento sexual debido a fallas en la identificación de signos premonitorios para acercamiento sexual"/>
    <s v="ALTO"/>
    <x v="0"/>
  </r>
  <r>
    <x v="7"/>
    <s v="Posibilidad de impacto en la prestación del servicio relacionado con falta en la aplicación y/o supervisión de las actividades relacionadas con los cuidados específicos debido fallas en la identificación de los pacientes con riesgo de intento suicida"/>
    <s v="ALTO"/>
    <x v="0"/>
  </r>
  <r>
    <x v="7"/>
    <s v="Posibilidad de impacto en la reputación institucional  relacionado con vulneración de derechos e incumplimiento de características de calidad  debido a  la adherencia deficiente a las prácticas humanizantes"/>
    <s v="ALTO"/>
    <x v="0"/>
  </r>
  <r>
    <x v="7"/>
    <s v="Posibilidad de impacto reputacional y en la salud por inadecuada conciliacion medicamentosa, debidas a fallas en los registros de ingreso de los medicamentos."/>
    <s v="MODERADO"/>
    <x v="0"/>
  </r>
  <r>
    <x v="7"/>
    <s v="Posibilidad de impacto en la prestación del servicio relacionado con el incumplimiento de características de calidad  debido a  deficiente comunicación entre procesos asistenciales y Laboratorio clínico (Tercero)"/>
    <s v="MODERADO"/>
    <x v="0"/>
  </r>
  <r>
    <x v="8"/>
    <s v="Posibilidad de impacto en la prestación del servicio por desorientación  temporal del paciente debido a su condición clínica."/>
    <s v="BAJO"/>
    <x v="1"/>
  </r>
  <r>
    <x v="8"/>
    <s v="Posibilidad de impacto en la prestación del servicio por  caída  de paciente desde su propia altura  debido a dificultades en la marcha  y/o efectos secundarios de los medicamentos "/>
    <s v="BAJO"/>
    <x v="1"/>
  </r>
  <r>
    <x v="8"/>
    <s v="Posibilidad de impacto en la prestación del servicio por fallas en el diagnóstico y/o formulación del plan terapéutico  debido a inadecuada valoración del paciente "/>
    <s v="BAJO"/>
    <x v="1"/>
  </r>
  <r>
    <x v="8"/>
    <s v="Posibilidad de impacto en la prestación del servicio por  abandono al plan terapéutico  del paciente debido a abandono voluntario y demoras en los tramites administrativos "/>
    <s v="MODERADO"/>
    <x v="1"/>
  </r>
  <r>
    <x v="8"/>
    <s v="Posibilidad de impacto en la prestación del servicio por fallas en los registro de ingreso de medicamentos, debido a  asistencia irregular al paciente y falta de adherencia al procedimiento "/>
    <s v="MODERADO"/>
    <x v="1"/>
  </r>
  <r>
    <x v="8"/>
    <s v="Posibilidad de impacto en la prestación del servicio por inoportunidad de los líderes en la respuesta a las manifestaciones y ausencia o importunidad en la Gestión del profesional SIAU a las manifestaciones  debido a priorización inadecuada  de los líderes en la oportunidad de respuesta de la manifestación"/>
    <s v="BAJO"/>
    <x v="1"/>
  </r>
  <r>
    <x v="9"/>
    <s v="Posibilidad de impacto en la prestación del servicio por inoportunidad de los líderes en la respuesta a las manifestaciones y la no gestión del profesional del SIAU. "/>
    <s v="MODERADO"/>
    <x v="0"/>
  </r>
  <r>
    <x v="9"/>
    <s v="Posibilidad de impacto en la prestación del servicio  por desactualización o desinformación del personal del SIAU en relación a protocolos de atención y servicios,  debido a falta de comunicación entre los procesos y la oficina del SIAU en la notificación de protocolos de atención y servicios."/>
    <s v="BAJO"/>
    <x v="1"/>
  </r>
  <r>
    <x v="9"/>
    <s v="Posibilidad de impacto en la prestación del servicio  por Inoportunidad del personal del SIAU en la aplicación de la encuesta de Satisfacción, por  priorizar otras actividades descuidando la satisfacción del usuario."/>
    <s v="BAJO"/>
    <x v="1"/>
  </r>
  <r>
    <x v="10"/>
    <s v="Probabilidad de impacto económico, reputacional y operacional por el acceso no autorizado y el hackeo a los sistemas de información,  debido a que no se realiza el backup de la información priorizada y no se aplican las recomendaciones de seguridad "/>
    <s v="MODERADO"/>
    <x v="1"/>
  </r>
  <r>
    <x v="10"/>
    <s v="Posibilidad de impacto económico, reputacional y operacional por Fallas en los servidores del datacenter y disponibilidad de la información debido al desconocimiento y/o inadecuada manipulación del uso de los recursos tecnológicos."/>
    <s v="ALTO"/>
    <x v="2"/>
  </r>
  <r>
    <x v="10"/>
    <s v="Posibilidad de impacto económico y reputacional  por  vulnerabilidad de acceso a la información física o electrónica, o por errores en la creación de usuarios y en la asignación de privilegios, debido al acceso no autorizado a la información institucional hurto y/o Hackeo al sistema de información"/>
    <s v="ALTO"/>
    <x v="0"/>
  </r>
  <r>
    <x v="11"/>
    <s v="Posibilidad de pérdida económica por sustracción de bienes catalogados como activos debido a la falta de control en las puertas de acceso"/>
    <s v="MODERADO"/>
    <x v="1"/>
  </r>
  <r>
    <x v="11"/>
    <s v="Posibilidad de pérdida económica y reputacional por deterioro de insumos almacenados  debido deficiente control en la recepción de los insumos"/>
    <s v="MODERADO"/>
    <x v="0"/>
  </r>
  <r>
    <x v="11"/>
    <s v="Posibilidad de impacto operacional por  infecciones en los pacientes debido a desinfección inadecuada durante el proceso de lavado"/>
    <s v="MODERADO"/>
    <x v="1"/>
  </r>
  <r>
    <x v="11"/>
    <s v="Posibilidad de impacto  operacional por  dificultad para el traslado  de pacientes  debido a deficiente servicio de mantenimiento a los automotores "/>
    <s v="MODERADO"/>
    <x v="1"/>
  </r>
  <r>
    <x v="11"/>
    <s v="Posibilidad de impacto operacional por  incumplimiento en las actividades de entrega de alimentos  a pacientes y alistamiento de la dieta sin correlación con la tarjeta de dieta especial  debido a la falta de coordinación en el servicio asistencial para la definición de la dieta según la ultima condición de estado de nutrición y salud del paciente"/>
    <s v="MODERADO"/>
    <x v="1"/>
  </r>
  <r>
    <x v="12"/>
    <s v="Posibilidad de  impacto operacional por  Inadecuada o inoportuna intervención en mantenimientos de equipos e infraestructura hospitalaria debido a deficiencias en la asignación de recursos humanos, técnicos y financieros para la realización de los mantenimientos requeridos para mantener la infraestructura hospitalaria en óptimas condiciones"/>
    <s v="MODERADO"/>
    <x v="1"/>
  </r>
  <r>
    <x v="12"/>
    <s v="Posibilidad de impacto  en la prestación del servicio por  adquisición de tecnología  incorrecta   debido a  fallas en la planeación  e identificación de necesidades y características de la tecnología"/>
    <s v="MODERADO"/>
    <x v="0"/>
  </r>
  <r>
    <x v="12"/>
    <s v="Posibilidad de impacto en la prestación del servicio por uso inadecuado de la tecnología al atender un paciente debido a fallas en proceso de capacitación y entrenamiento en el uso seguro de la tecnología"/>
    <s v="BAJO"/>
    <x v="1"/>
  </r>
  <r>
    <x v="12"/>
    <s v="Posibilidad de impacto en la prestación de servicio por falla de la tecnología debido a la ausencia de insumos o accesorios de los equipos"/>
    <s v="BAJO"/>
    <x v="1"/>
  </r>
  <r>
    <x v="12"/>
    <s v="Posibilidad de impacto ambiental  por inadecuada segregación de residuos y pérdida de  cantidades significativas de material aprovechables debido a la  falta de capacitación clasificación de residuos sólidos a la comunidad hospitalaria"/>
    <s v="MODERADO"/>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 dinámica4"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6" rowHeaderCaption="PROCESO " colHeaderCaption="RIESGO INHERENTE ">
  <location ref="A20:E35" firstHeaderRow="1" firstDataRow="2" firstDataCol="1"/>
  <pivotFields count="6">
    <pivotField axis="axisRow" showAll="0">
      <items count="14">
        <item x="6"/>
        <item x="0"/>
        <item x="4"/>
        <item x="10"/>
        <item x="12"/>
        <item x="3"/>
        <item x="11"/>
        <item x="2"/>
        <item x="7"/>
        <item x="8"/>
        <item x="1"/>
        <item x="9"/>
        <item x="5"/>
        <item t="default"/>
      </items>
    </pivotField>
    <pivotField showAll="0">
      <items count="86">
        <item x="35"/>
        <item x="32"/>
        <item x="34"/>
        <item x="80"/>
        <item x="31"/>
        <item x="29"/>
        <item x="28"/>
        <item x="30"/>
        <item x="81"/>
        <item x="56"/>
        <item x="40"/>
        <item x="78"/>
        <item x="84"/>
        <item x="16"/>
        <item x="74"/>
        <item x="22"/>
        <item x="9"/>
        <item x="25"/>
        <item x="23"/>
        <item x="26"/>
        <item x="24"/>
        <item x="15"/>
        <item x="73"/>
        <item x="21"/>
        <item x="53"/>
        <item x="54"/>
        <item x="36"/>
        <item x="52"/>
        <item x="48"/>
        <item x="38"/>
        <item x="55"/>
        <item x="39"/>
        <item x="83"/>
        <item x="49"/>
        <item x="70"/>
        <item x="71"/>
        <item x="66"/>
        <item x="64"/>
        <item x="63"/>
        <item x="65"/>
        <item x="67"/>
        <item x="68"/>
        <item x="69"/>
        <item x="37"/>
        <item x="82"/>
        <item x="62"/>
        <item x="47"/>
        <item x="58"/>
        <item x="44"/>
        <item x="42"/>
        <item x="45"/>
        <item x="59"/>
        <item x="57"/>
        <item x="41"/>
        <item x="50"/>
        <item x="51"/>
        <item x="43"/>
        <item x="60"/>
        <item x="46"/>
        <item x="14"/>
        <item x="17"/>
        <item x="79"/>
        <item x="77"/>
        <item x="18"/>
        <item x="10"/>
        <item x="19"/>
        <item x="27"/>
        <item x="61"/>
        <item x="8"/>
        <item x="13"/>
        <item x="75"/>
        <item x="12"/>
        <item x="20"/>
        <item x="11"/>
        <item x="76"/>
        <item x="33"/>
        <item x="2"/>
        <item x="5"/>
        <item x="7"/>
        <item x="3"/>
        <item x="1"/>
        <item x="0"/>
        <item x="72"/>
        <item x="4"/>
        <item x="6"/>
        <item t="default"/>
      </items>
    </pivotField>
    <pivotField axis="axisCol" dataField="1" showAll="0">
      <items count="4">
        <item x="0"/>
        <item x="2"/>
        <item x="1"/>
        <item t="default"/>
      </items>
    </pivotField>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2"/>
  </colFields>
  <colItems count="4">
    <i>
      <x/>
    </i>
    <i>
      <x v="1"/>
    </i>
    <i>
      <x v="2"/>
    </i>
    <i t="grand">
      <x/>
    </i>
  </colItems>
  <dataFields count="1">
    <dataField name="Cuenta de VALORACIÓN INICIAL DEL RIESGO (Riesgo Inherente)" fld="2" subtotal="count" baseField="0" baseItem="0"/>
  </dataFields>
  <formats count="24">
    <format dxfId="198">
      <pivotArea field="0" type="button" dataOnly="0" labelOnly="1" outline="0" axis="axisRow" fieldPosition="0"/>
    </format>
    <format dxfId="197">
      <pivotArea dataOnly="0" labelOnly="1" outline="0" axis="axisValues" fieldPosition="0"/>
    </format>
    <format dxfId="196">
      <pivotArea field="0" type="button" dataOnly="0" labelOnly="1" outline="0" axis="axisRow" fieldPosition="0"/>
    </format>
    <format dxfId="195">
      <pivotArea dataOnly="0" labelOnly="1" outline="0" axis="axisValues" fieldPosition="0"/>
    </format>
    <format dxfId="194">
      <pivotArea field="0" type="button" dataOnly="0" labelOnly="1" outline="0" axis="axisRow" fieldPosition="0"/>
    </format>
    <format dxfId="193">
      <pivotArea dataOnly="0" labelOnly="1" outline="0" axis="axisValues" fieldPosition="0"/>
    </format>
    <format dxfId="192">
      <pivotArea type="all" dataOnly="0" outline="0" fieldPosition="0"/>
    </format>
    <format dxfId="191">
      <pivotArea outline="0" collapsedLevelsAreSubtotals="1" fieldPosition="0"/>
    </format>
    <format dxfId="190">
      <pivotArea field="0" type="button" dataOnly="0" labelOnly="1" outline="0" axis="axisRow" fieldPosition="0"/>
    </format>
    <format dxfId="189">
      <pivotArea dataOnly="0" labelOnly="1" outline="0" axis="axisValues" fieldPosition="0"/>
    </format>
    <format dxfId="188">
      <pivotArea dataOnly="0" labelOnly="1" fieldPosition="0">
        <references count="1">
          <reference field="0" count="0"/>
        </references>
      </pivotArea>
    </format>
    <format dxfId="187">
      <pivotArea dataOnly="0" labelOnly="1" grandRow="1" outline="0" fieldPosition="0"/>
    </format>
    <format dxfId="186">
      <pivotArea type="all" dataOnly="0" outline="0" fieldPosition="0"/>
    </format>
    <format dxfId="185">
      <pivotArea outline="0" collapsedLevelsAreSubtotals="1" fieldPosition="0"/>
    </format>
    <format dxfId="184">
      <pivotArea field="0" type="button" dataOnly="0" labelOnly="1" outline="0" axis="axisRow" fieldPosition="0"/>
    </format>
    <format dxfId="183">
      <pivotArea dataOnly="0" labelOnly="1" outline="0" axis="axisValues" fieldPosition="0"/>
    </format>
    <format dxfId="182">
      <pivotArea dataOnly="0" labelOnly="1" fieldPosition="0">
        <references count="1">
          <reference field="0" count="0"/>
        </references>
      </pivotArea>
    </format>
    <format dxfId="181">
      <pivotArea dataOnly="0" labelOnly="1" grandRow="1" outline="0" fieldPosition="0"/>
    </format>
    <format dxfId="180">
      <pivotArea collapsedLevelsAreSubtotals="1" fieldPosition="0">
        <references count="1">
          <reference field="0" count="0"/>
        </references>
      </pivotArea>
    </format>
    <format dxfId="179">
      <pivotArea collapsedLevelsAreSubtotals="1" fieldPosition="0">
        <references count="1">
          <reference field="0" count="0"/>
        </references>
      </pivotArea>
    </format>
    <format dxfId="178">
      <pivotArea dataOnly="0" labelOnly="1" fieldPosition="0">
        <references count="1">
          <reference field="2" count="0"/>
        </references>
      </pivotArea>
    </format>
    <format dxfId="177">
      <pivotArea dataOnly="0" labelOnly="1" fieldPosition="0">
        <references count="1">
          <reference field="2" count="0"/>
        </references>
      </pivotArea>
    </format>
    <format dxfId="176">
      <pivotArea type="origin" dataOnly="0" labelOnly="1" outline="0" fieldPosition="0"/>
    </format>
    <format dxfId="175">
      <pivotArea field="2" type="button" dataOnly="0" labelOnly="1" outline="0" axis="axisCol" fieldPosition="0"/>
    </format>
  </formats>
  <chartFormats count="13">
    <chartFormat chart="2" format="0" series="1">
      <pivotArea type="data" outline="0" fieldPosition="0">
        <references count="2">
          <reference field="4294967294" count="1" selected="0">
            <x v="0"/>
          </reference>
          <reference field="2" count="1" selected="0">
            <x v="0"/>
          </reference>
        </references>
      </pivotArea>
    </chartFormat>
    <chartFormat chart="2" format="1" series="1">
      <pivotArea type="data" outline="0" fieldPosition="0">
        <references count="2">
          <reference field="4294967294" count="1" selected="0">
            <x v="0"/>
          </reference>
          <reference field="2" count="1" selected="0">
            <x v="1"/>
          </reference>
        </references>
      </pivotArea>
    </chartFormat>
    <chartFormat chart="2" format="2" series="1">
      <pivotArea type="data" outline="0" fieldPosition="0">
        <references count="2">
          <reference field="4294967294" count="1" selected="0">
            <x v="0"/>
          </reference>
          <reference field="2" count="1" selected="0">
            <x v="2"/>
          </reference>
        </references>
      </pivotArea>
    </chartFormat>
    <chartFormat chart="2" format="3" series="1">
      <pivotArea type="data" outline="0" fieldPosition="0">
        <references count="2">
          <reference field="4294967294" count="1" selected="0">
            <x v="0"/>
          </reference>
          <reference field="0" count="1" selected="0">
            <x v="3"/>
          </reference>
        </references>
      </pivotArea>
    </chartFormat>
    <chartFormat chart="2" format="4" series="1">
      <pivotArea type="data" outline="0" fieldPosition="0">
        <references count="2">
          <reference field="4294967294" count="1" selected="0">
            <x v="0"/>
          </reference>
          <reference field="0" count="1" selected="0">
            <x v="4"/>
          </reference>
        </references>
      </pivotArea>
    </chartFormat>
    <chartFormat chart="2" format="5" series="1">
      <pivotArea type="data" outline="0" fieldPosition="0">
        <references count="2">
          <reference field="4294967294" count="1" selected="0">
            <x v="0"/>
          </reference>
          <reference field="0" count="1" selected="0">
            <x v="5"/>
          </reference>
        </references>
      </pivotArea>
    </chartFormat>
    <chartFormat chart="2" format="6" series="1">
      <pivotArea type="data" outline="0" fieldPosition="0">
        <references count="2">
          <reference field="4294967294" count="1" selected="0">
            <x v="0"/>
          </reference>
          <reference field="0" count="1" selected="0">
            <x v="6"/>
          </reference>
        </references>
      </pivotArea>
    </chartFormat>
    <chartFormat chart="2" format="7" series="1">
      <pivotArea type="data" outline="0" fieldPosition="0">
        <references count="2">
          <reference field="4294967294" count="1" selected="0">
            <x v="0"/>
          </reference>
          <reference field="0" count="1" selected="0">
            <x v="7"/>
          </reference>
        </references>
      </pivotArea>
    </chartFormat>
    <chartFormat chart="2" format="8" series="1">
      <pivotArea type="data" outline="0" fieldPosition="0">
        <references count="2">
          <reference field="4294967294" count="1" selected="0">
            <x v="0"/>
          </reference>
          <reference field="0" count="1" selected="0">
            <x v="8"/>
          </reference>
        </references>
      </pivotArea>
    </chartFormat>
    <chartFormat chart="2" format="9" series="1">
      <pivotArea type="data" outline="0" fieldPosition="0">
        <references count="2">
          <reference field="4294967294" count="1" selected="0">
            <x v="0"/>
          </reference>
          <reference field="0" count="1" selected="0">
            <x v="9"/>
          </reference>
        </references>
      </pivotArea>
    </chartFormat>
    <chartFormat chart="2" format="10" series="1">
      <pivotArea type="data" outline="0" fieldPosition="0">
        <references count="2">
          <reference field="4294967294" count="1" selected="0">
            <x v="0"/>
          </reference>
          <reference field="0" count="1" selected="0">
            <x v="10"/>
          </reference>
        </references>
      </pivotArea>
    </chartFormat>
    <chartFormat chart="2" format="11" series="1">
      <pivotArea type="data" outline="0" fieldPosition="0">
        <references count="2">
          <reference field="4294967294" count="1" selected="0">
            <x v="0"/>
          </reference>
          <reference field="0" count="1" selected="0">
            <x v="11"/>
          </reference>
        </references>
      </pivotArea>
    </chartFormat>
    <chartFormat chart="2" format="12" series="1">
      <pivotArea type="data" outline="0" fieldPosition="0">
        <references count="2">
          <reference field="4294967294" count="1" selected="0">
            <x v="0"/>
          </reference>
          <reference field="0"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 dinámica3"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3" rowHeaderCaption="PROCESO ">
  <location ref="A3:B17" firstHeaderRow="1" firstDataRow="1" firstDataCol="1"/>
  <pivotFields count="6">
    <pivotField axis="axisRow" showAll="0">
      <items count="14">
        <item x="6"/>
        <item x="0"/>
        <item x="4"/>
        <item x="10"/>
        <item x="12"/>
        <item x="3"/>
        <item x="11"/>
        <item x="2"/>
        <item x="7"/>
        <item x="8"/>
        <item x="1"/>
        <item x="9"/>
        <item x="5"/>
        <item t="default"/>
      </items>
    </pivotField>
    <pivotField dataField="1" showAll="0">
      <items count="86">
        <item x="35"/>
        <item x="32"/>
        <item x="34"/>
        <item x="80"/>
        <item x="31"/>
        <item x="29"/>
        <item x="28"/>
        <item x="30"/>
        <item x="81"/>
        <item x="56"/>
        <item x="40"/>
        <item x="78"/>
        <item x="84"/>
        <item x="16"/>
        <item x="74"/>
        <item x="22"/>
        <item x="9"/>
        <item x="25"/>
        <item x="23"/>
        <item x="26"/>
        <item x="24"/>
        <item x="15"/>
        <item x="73"/>
        <item x="21"/>
        <item x="53"/>
        <item x="54"/>
        <item x="36"/>
        <item x="52"/>
        <item x="48"/>
        <item x="38"/>
        <item x="55"/>
        <item x="39"/>
        <item x="83"/>
        <item x="49"/>
        <item x="70"/>
        <item x="71"/>
        <item x="66"/>
        <item x="64"/>
        <item x="63"/>
        <item x="65"/>
        <item x="67"/>
        <item x="68"/>
        <item x="69"/>
        <item x="37"/>
        <item x="82"/>
        <item x="62"/>
        <item x="47"/>
        <item x="58"/>
        <item x="44"/>
        <item x="42"/>
        <item x="45"/>
        <item x="59"/>
        <item x="57"/>
        <item x="41"/>
        <item x="50"/>
        <item x="51"/>
        <item x="43"/>
        <item x="60"/>
        <item x="46"/>
        <item x="14"/>
        <item x="17"/>
        <item x="79"/>
        <item x="77"/>
        <item x="18"/>
        <item x="10"/>
        <item x="19"/>
        <item x="27"/>
        <item x="61"/>
        <item x="8"/>
        <item x="13"/>
        <item x="75"/>
        <item x="12"/>
        <item x="20"/>
        <item x="11"/>
        <item x="76"/>
        <item x="33"/>
        <item x="2"/>
        <item x="5"/>
        <item x="7"/>
        <item x="3"/>
        <item x="1"/>
        <item x="0"/>
        <item x="72"/>
        <item x="4"/>
        <item x="6"/>
        <item t="default"/>
      </items>
    </pivotField>
    <pivotField showAll="0"/>
    <pivotField showAll="0"/>
    <pivotField showAll="0"/>
    <pivotField showAll="0"/>
  </pivotFields>
  <rowFields count="1">
    <field x="0"/>
  </rowFields>
  <rowItems count="14">
    <i>
      <x/>
    </i>
    <i>
      <x v="1"/>
    </i>
    <i>
      <x v="2"/>
    </i>
    <i>
      <x v="3"/>
    </i>
    <i>
      <x v="4"/>
    </i>
    <i>
      <x v="5"/>
    </i>
    <i>
      <x v="6"/>
    </i>
    <i>
      <x v="7"/>
    </i>
    <i>
      <x v="8"/>
    </i>
    <i>
      <x v="9"/>
    </i>
    <i>
      <x v="10"/>
    </i>
    <i>
      <x v="11"/>
    </i>
    <i>
      <x v="12"/>
    </i>
    <i t="grand">
      <x/>
    </i>
  </rowItems>
  <colItems count="1">
    <i/>
  </colItems>
  <dataFields count="1">
    <dataField name="CANTIDAD DE RIESGOS IDENTIFICADOS POR PROCESO" fld="1" subtotal="count" baseField="0" baseItem="0"/>
  </dataFields>
  <formats count="20">
    <format dxfId="218">
      <pivotArea field="0" type="button" dataOnly="0" labelOnly="1" outline="0" axis="axisRow" fieldPosition="0"/>
    </format>
    <format dxfId="217">
      <pivotArea dataOnly="0" labelOnly="1" outline="0" axis="axisValues" fieldPosition="0"/>
    </format>
    <format dxfId="216">
      <pivotArea field="0" type="button" dataOnly="0" labelOnly="1" outline="0" axis="axisRow" fieldPosition="0"/>
    </format>
    <format dxfId="215">
      <pivotArea dataOnly="0" labelOnly="1" outline="0" axis="axisValues" fieldPosition="0"/>
    </format>
    <format dxfId="214">
      <pivotArea field="0" type="button" dataOnly="0" labelOnly="1" outline="0" axis="axisRow" fieldPosition="0"/>
    </format>
    <format dxfId="213">
      <pivotArea dataOnly="0" labelOnly="1" outline="0" axis="axisValues" fieldPosition="0"/>
    </format>
    <format dxfId="212">
      <pivotArea type="all" dataOnly="0" outline="0" fieldPosition="0"/>
    </format>
    <format dxfId="211">
      <pivotArea outline="0" collapsedLevelsAreSubtotals="1" fieldPosition="0"/>
    </format>
    <format dxfId="210">
      <pivotArea field="0" type="button" dataOnly="0" labelOnly="1" outline="0" axis="axisRow" fieldPosition="0"/>
    </format>
    <format dxfId="209">
      <pivotArea dataOnly="0" labelOnly="1" outline="0" axis="axisValues" fieldPosition="0"/>
    </format>
    <format dxfId="208">
      <pivotArea dataOnly="0" labelOnly="1" fieldPosition="0">
        <references count="1">
          <reference field="0" count="0"/>
        </references>
      </pivotArea>
    </format>
    <format dxfId="207">
      <pivotArea dataOnly="0" labelOnly="1" grandRow="1" outline="0" fieldPosition="0"/>
    </format>
    <format dxfId="206">
      <pivotArea type="all" dataOnly="0" outline="0" fieldPosition="0"/>
    </format>
    <format dxfId="205">
      <pivotArea outline="0" collapsedLevelsAreSubtotals="1" fieldPosition="0"/>
    </format>
    <format dxfId="204">
      <pivotArea field="0" type="button" dataOnly="0" labelOnly="1" outline="0" axis="axisRow" fieldPosition="0"/>
    </format>
    <format dxfId="203">
      <pivotArea dataOnly="0" labelOnly="1" outline="0" axis="axisValues" fieldPosition="0"/>
    </format>
    <format dxfId="202">
      <pivotArea dataOnly="0" labelOnly="1" fieldPosition="0">
        <references count="1">
          <reference field="0" count="0"/>
        </references>
      </pivotArea>
    </format>
    <format dxfId="201">
      <pivotArea dataOnly="0" labelOnly="1" grandRow="1" outline="0" fieldPosition="0"/>
    </format>
    <format dxfId="200">
      <pivotArea collapsedLevelsAreSubtotals="1" fieldPosition="0">
        <references count="1">
          <reference field="0" count="0"/>
        </references>
      </pivotArea>
    </format>
    <format dxfId="199">
      <pivotArea collapsedLevelsAreSubtotals="1" fieldPosition="0">
        <references count="1">
          <reference field="0" count="0"/>
        </references>
      </pivotArea>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2"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 rowHeaderCaption="PROCESO ">
  <location ref="A41:E56" firstHeaderRow="1" firstDataRow="2" firstDataCol="1"/>
  <pivotFields count="4">
    <pivotField axis="axisRow" showAll="0">
      <items count="14">
        <item x="6"/>
        <item x="0"/>
        <item x="4"/>
        <item x="10"/>
        <item x="12"/>
        <item x="3"/>
        <item x="11"/>
        <item x="2"/>
        <item x="7"/>
        <item x="8"/>
        <item x="1"/>
        <item x="9"/>
        <item x="5"/>
        <item t="default"/>
      </items>
    </pivotField>
    <pivotField showAll="0"/>
    <pivotField showAll="0"/>
    <pivotField axis="axisCol" dataField="1" showAll="0">
      <items count="4">
        <item x="2"/>
        <item x="1"/>
        <item x="0"/>
        <item t="default"/>
      </items>
    </pivotField>
  </pivotFields>
  <rowFields count="1">
    <field x="0"/>
  </rowFields>
  <rowItems count="14">
    <i>
      <x/>
    </i>
    <i>
      <x v="1"/>
    </i>
    <i>
      <x v="2"/>
    </i>
    <i>
      <x v="3"/>
    </i>
    <i>
      <x v="4"/>
    </i>
    <i>
      <x v="5"/>
    </i>
    <i>
      <x v="6"/>
    </i>
    <i>
      <x v="7"/>
    </i>
    <i>
      <x v="8"/>
    </i>
    <i>
      <x v="9"/>
    </i>
    <i>
      <x v="10"/>
    </i>
    <i>
      <x v="11"/>
    </i>
    <i>
      <x v="12"/>
    </i>
    <i t="grand">
      <x/>
    </i>
  </rowItems>
  <colFields count="1">
    <field x="3"/>
  </colFields>
  <colItems count="4">
    <i>
      <x/>
    </i>
    <i>
      <x v="1"/>
    </i>
    <i>
      <x v="2"/>
    </i>
    <i t="grand">
      <x/>
    </i>
  </colItems>
  <dataFields count="1">
    <dataField name="Cuenta de VALORACIÓN FINAL DEL RIESGO _x000a_(Riesgo Residual)" fld="3" subtotal="count" baseField="0" baseItem="0"/>
  </dataFields>
  <formats count="30">
    <format dxfId="248">
      <pivotArea outline="0" collapsedLevelsAreSubtotals="1" fieldPosition="0"/>
    </format>
    <format dxfId="247">
      <pivotArea field="0" type="button" dataOnly="0" labelOnly="1" outline="0" axis="axisRow" fieldPosition="0"/>
    </format>
    <format dxfId="246">
      <pivotArea dataOnly="0" labelOnly="1" fieldPosition="0">
        <references count="1">
          <reference field="0" count="0"/>
        </references>
      </pivotArea>
    </format>
    <format dxfId="245">
      <pivotArea dataOnly="0" labelOnly="1" grandRow="1" outline="0" fieldPosition="0"/>
    </format>
    <format dxfId="244">
      <pivotArea dataOnly="0" labelOnly="1" fieldPosition="0">
        <references count="1">
          <reference field="3" count="0"/>
        </references>
      </pivotArea>
    </format>
    <format dxfId="243">
      <pivotArea dataOnly="0" labelOnly="1" grandCol="1" outline="0" fieldPosition="0"/>
    </format>
    <format dxfId="242">
      <pivotArea dataOnly="0" labelOnly="1" fieldPosition="0">
        <references count="1">
          <reference field="3" count="0"/>
        </references>
      </pivotArea>
    </format>
    <format dxfId="241">
      <pivotArea dataOnly="0" labelOnly="1" grandCol="1" outline="0" fieldPosition="0"/>
    </format>
    <format dxfId="240">
      <pivotArea dataOnly="0" labelOnly="1" fieldPosition="0">
        <references count="1">
          <reference field="3" count="0"/>
        </references>
      </pivotArea>
    </format>
    <format dxfId="239">
      <pivotArea dataOnly="0" labelOnly="1" grandCol="1" outline="0" fieldPosition="0"/>
    </format>
    <format dxfId="238">
      <pivotArea type="origin" dataOnly="0" labelOnly="1" outline="0" fieldPosition="0"/>
    </format>
    <format dxfId="237">
      <pivotArea field="3" type="button" dataOnly="0" labelOnly="1" outline="0" axis="axisCol" fieldPosition="0"/>
    </format>
    <format dxfId="236">
      <pivotArea outline="0" collapsedLevelsAreSubtotals="1" fieldPosition="0"/>
    </format>
    <format dxfId="235">
      <pivotArea field="0" type="button" dataOnly="0" labelOnly="1" outline="0" axis="axisRow" fieldPosition="0"/>
    </format>
    <format dxfId="234">
      <pivotArea dataOnly="0" labelOnly="1" fieldPosition="0">
        <references count="1">
          <reference field="0" count="0"/>
        </references>
      </pivotArea>
    </format>
    <format dxfId="233">
      <pivotArea dataOnly="0" labelOnly="1" grandRow="1" outline="0" fieldPosition="0"/>
    </format>
    <format dxfId="232">
      <pivotArea dataOnly="0" labelOnly="1" fieldPosition="0">
        <references count="1">
          <reference field="3" count="0"/>
        </references>
      </pivotArea>
    </format>
    <format dxfId="231">
      <pivotArea dataOnly="0" labelOnly="1" grandCol="1" outline="0" fieldPosition="0"/>
    </format>
    <format dxfId="230">
      <pivotArea outline="0" collapsedLevelsAreSubtotals="1" fieldPosition="0"/>
    </format>
    <format dxfId="229">
      <pivotArea field="0" type="button" dataOnly="0" labelOnly="1" outline="0" axis="axisRow" fieldPosition="0"/>
    </format>
    <format dxfId="228">
      <pivotArea dataOnly="0" labelOnly="1" grandRow="1" outline="0" fieldPosition="0"/>
    </format>
    <format dxfId="227">
      <pivotArea dataOnly="0" labelOnly="1" fieldPosition="0">
        <references count="1">
          <reference field="3" count="0"/>
        </references>
      </pivotArea>
    </format>
    <format dxfId="226">
      <pivotArea dataOnly="0" labelOnly="1" grandCol="1" outline="0" fieldPosition="0"/>
    </format>
    <format dxfId="225">
      <pivotArea outline="0" collapsedLevelsAreSubtotals="1" fieldPosition="0"/>
    </format>
    <format dxfId="224">
      <pivotArea field="0" type="button" dataOnly="0" labelOnly="1" outline="0" axis="axisRow" fieldPosition="0"/>
    </format>
    <format dxfId="223">
      <pivotArea dataOnly="0" labelOnly="1" fieldPosition="0">
        <references count="1">
          <reference field="0" count="0"/>
        </references>
      </pivotArea>
    </format>
    <format dxfId="222">
      <pivotArea dataOnly="0" labelOnly="1" grandRow="1" outline="0" fieldPosition="0"/>
    </format>
    <format dxfId="221">
      <pivotArea dataOnly="0" labelOnly="1" fieldPosition="0">
        <references count="1">
          <reference field="3" count="0"/>
        </references>
      </pivotArea>
    </format>
    <format dxfId="220">
      <pivotArea dataOnly="0" labelOnly="1" grandCol="1" outline="0" fieldPosition="0"/>
    </format>
    <format dxfId="219">
      <pivotArea dataOnly="0" labelOnly="1" fieldPosition="0">
        <references count="1">
          <reference field="0" count="0"/>
        </references>
      </pivotArea>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pivotArea type="data" outline="0" fieldPosition="0">
        <references count="3">
          <reference field="4294967294" count="1" selected="0">
            <x v="0"/>
          </reference>
          <reference field="0" count="1" selected="0">
            <x v="7"/>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1" displayName="Table_1" ref="B229:C239">
  <tableColumns count="2">
    <tableColumn id="1" xr3:uid="{00000000-0010-0000-0000-000001000000}" name="Criterios"/>
    <tableColumn id="3" xr3:uid="{00000000-0010-0000-0000-000003000000}" name="Columna1" dataDxfId="0"/>
  </tableColumns>
  <tableStyleInfo name="Tabla Impacto-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theme="7" tint="0.39997558519241921"/>
  </sheetPr>
  <dimension ref="A1:BL123"/>
  <sheetViews>
    <sheetView showGridLines="0" tabSelected="1" zoomScale="73" zoomScaleNormal="73" workbookViewId="0">
      <pane xSplit="1" ySplit="11" topLeftCell="B116" activePane="bottomRight" state="frozen"/>
      <selection pane="topRight" activeCell="B1" sqref="B1"/>
      <selection pane="bottomLeft" activeCell="A12" sqref="A12"/>
      <selection pane="bottomRight" activeCell="E105" sqref="E105"/>
    </sheetView>
  </sheetViews>
  <sheetFormatPr baseColWidth="10" defaultRowHeight="60" customHeight="1" x14ac:dyDescent="0.25"/>
  <cols>
    <col min="1" max="1" width="5" style="10" customWidth="1"/>
    <col min="2" max="2" width="20.85546875" style="10" customWidth="1"/>
    <col min="3" max="3" width="92.42578125" style="10" customWidth="1"/>
    <col min="4" max="4" width="23.7109375" style="7" customWidth="1"/>
    <col min="5" max="5" width="23.42578125" style="7" customWidth="1"/>
    <col min="6" max="6" width="26.7109375" style="7" customWidth="1"/>
    <col min="7" max="7" width="88.28515625" style="10" customWidth="1"/>
    <col min="8" max="8" width="0.140625" style="10" hidden="1" customWidth="1"/>
    <col min="9" max="10" width="0.5703125" style="10" hidden="1" customWidth="1"/>
    <col min="11" max="12" width="0.7109375" style="10" hidden="1" customWidth="1"/>
    <col min="13" max="13" width="2.7109375" style="10" hidden="1" customWidth="1"/>
    <col min="14" max="14" width="0.28515625" style="10" customWidth="1"/>
    <col min="15" max="15" width="9" style="10" hidden="1" customWidth="1"/>
    <col min="16" max="16" width="8.85546875" style="10" hidden="1" customWidth="1"/>
    <col min="17" max="17" width="5.7109375" style="10" hidden="1" customWidth="1"/>
    <col min="18" max="18" width="3.42578125" style="10" customWidth="1"/>
    <col min="19" max="19" width="69.140625" style="10" customWidth="1"/>
    <col min="20" max="20" width="5.7109375" style="10" customWidth="1"/>
    <col min="21" max="21" width="4.5703125" style="10" customWidth="1"/>
    <col min="22" max="22" width="4.28515625" style="10" customWidth="1"/>
    <col min="23" max="23" width="6" style="10" customWidth="1"/>
    <col min="24" max="24" width="5" style="10" customWidth="1"/>
    <col min="25" max="25" width="4.7109375" style="10" hidden="1" customWidth="1"/>
    <col min="26" max="26" width="4.42578125" style="10" hidden="1" customWidth="1"/>
    <col min="27" max="27" width="3" style="10" hidden="1" customWidth="1"/>
    <col min="28" max="28" width="8.140625" style="10" hidden="1" customWidth="1"/>
    <col min="29" max="29" width="108.5703125" style="10" customWidth="1"/>
    <col min="30" max="16384" width="11.42578125" style="10"/>
  </cols>
  <sheetData>
    <row r="1" spans="1:58" ht="12" customHeight="1" x14ac:dyDescent="0.25"/>
    <row r="2" spans="1:58" s="3" customFormat="1" ht="6.75" customHeight="1" x14ac:dyDescent="0.25">
      <c r="B2" s="760"/>
      <c r="C2" s="784" t="s">
        <v>561</v>
      </c>
      <c r="D2" s="784"/>
      <c r="E2" s="784"/>
      <c r="F2" s="784"/>
      <c r="G2" s="784"/>
      <c r="H2" s="784"/>
      <c r="I2" s="4"/>
      <c r="J2" s="4"/>
      <c r="K2" s="4"/>
      <c r="L2" s="4"/>
      <c r="M2" s="4"/>
      <c r="N2" s="4"/>
      <c r="O2" s="4"/>
      <c r="P2" s="4"/>
      <c r="Q2" s="781"/>
    </row>
    <row r="3" spans="1:58" s="3" customFormat="1" ht="10.5" customHeight="1" x14ac:dyDescent="0.25">
      <c r="B3" s="761"/>
      <c r="C3" s="784"/>
      <c r="D3" s="784"/>
      <c r="E3" s="784"/>
      <c r="F3" s="784"/>
      <c r="G3" s="784"/>
      <c r="H3" s="784"/>
      <c r="M3" s="780" t="s">
        <v>2</v>
      </c>
      <c r="N3" s="780"/>
      <c r="O3" s="15"/>
      <c r="P3" s="16" t="s">
        <v>3</v>
      </c>
      <c r="Q3" s="782"/>
    </row>
    <row r="4" spans="1:58" s="3" customFormat="1" ht="2.25" hidden="1" customHeight="1" x14ac:dyDescent="0.25">
      <c r="B4" s="761"/>
      <c r="C4" s="784"/>
      <c r="D4" s="784"/>
      <c r="E4" s="784"/>
      <c r="F4" s="784"/>
      <c r="G4" s="784"/>
      <c r="H4" s="784"/>
      <c r="M4" s="324"/>
      <c r="N4" s="9"/>
      <c r="O4" s="14"/>
      <c r="P4" s="14"/>
      <c r="Q4" s="782"/>
    </row>
    <row r="5" spans="1:58" s="3" customFormat="1" ht="18" hidden="1" customHeight="1" x14ac:dyDescent="0.25">
      <c r="B5" s="761"/>
      <c r="C5" s="784"/>
      <c r="D5" s="784"/>
      <c r="E5" s="784"/>
      <c r="F5" s="784"/>
      <c r="G5" s="784"/>
      <c r="H5" s="784"/>
      <c r="M5" s="759" t="s">
        <v>1</v>
      </c>
      <c r="N5" s="759"/>
      <c r="O5" s="15"/>
      <c r="P5" s="325" t="s">
        <v>11</v>
      </c>
      <c r="Q5" s="782"/>
    </row>
    <row r="6" spans="1:58" s="3" customFormat="1" ht="3" hidden="1" customHeight="1" x14ac:dyDescent="0.25">
      <c r="B6" s="761"/>
      <c r="C6" s="784"/>
      <c r="D6" s="784"/>
      <c r="E6" s="784"/>
      <c r="F6" s="784"/>
      <c r="G6" s="784"/>
      <c r="H6" s="784"/>
      <c r="M6" s="9"/>
      <c r="N6" s="9"/>
      <c r="O6" s="14"/>
      <c r="P6" s="14"/>
      <c r="Q6" s="782"/>
    </row>
    <row r="7" spans="1:58" s="3" customFormat="1" ht="24" hidden="1" customHeight="1" x14ac:dyDescent="0.25">
      <c r="B7" s="761"/>
      <c r="C7" s="784"/>
      <c r="D7" s="784"/>
      <c r="E7" s="784"/>
      <c r="F7" s="784"/>
      <c r="G7" s="784"/>
      <c r="H7" s="784"/>
      <c r="M7" s="783" t="s">
        <v>0</v>
      </c>
      <c r="N7" s="783"/>
      <c r="O7" s="15"/>
      <c r="P7" s="325" t="s">
        <v>4</v>
      </c>
      <c r="Q7" s="782"/>
    </row>
    <row r="8" spans="1:58" s="3" customFormat="1" ht="28.5" hidden="1" customHeight="1" x14ac:dyDescent="0.25">
      <c r="B8" s="762"/>
      <c r="C8" s="784"/>
      <c r="D8" s="784"/>
      <c r="E8" s="784"/>
      <c r="F8" s="784"/>
      <c r="G8" s="784"/>
      <c r="H8" s="784"/>
      <c r="I8" s="5"/>
      <c r="J8" s="5"/>
      <c r="K8" s="5"/>
      <c r="L8" s="5"/>
      <c r="M8" s="5"/>
      <c r="N8" s="5"/>
      <c r="O8" s="5"/>
      <c r="P8" s="5"/>
      <c r="Q8" s="6"/>
    </row>
    <row r="9" spans="1:58" s="3" customFormat="1" ht="29.25" hidden="1" customHeight="1" x14ac:dyDescent="0.25">
      <c r="D9" s="7"/>
      <c r="E9" s="7"/>
      <c r="F9" s="7"/>
    </row>
    <row r="10" spans="1:58" s="7" customFormat="1" ht="24" customHeight="1" x14ac:dyDescent="0.25">
      <c r="B10" s="778" t="s">
        <v>5</v>
      </c>
      <c r="C10" s="778" t="s">
        <v>6</v>
      </c>
      <c r="D10" s="785" t="s">
        <v>123</v>
      </c>
      <c r="E10" s="786"/>
      <c r="F10" s="786"/>
      <c r="G10" s="786"/>
      <c r="H10" s="786"/>
      <c r="I10" s="786"/>
      <c r="J10" s="786"/>
      <c r="K10" s="786"/>
      <c r="L10" s="786"/>
      <c r="M10" s="786"/>
      <c r="N10" s="786"/>
      <c r="O10" s="786"/>
      <c r="P10" s="786"/>
      <c r="Q10" s="787"/>
    </row>
    <row r="11" spans="1:58" s="7" customFormat="1" ht="89.25" customHeight="1" x14ac:dyDescent="0.25">
      <c r="B11" s="779"/>
      <c r="C11" s="779"/>
      <c r="D11" s="1" t="s">
        <v>875</v>
      </c>
      <c r="E11" s="2" t="s">
        <v>874</v>
      </c>
      <c r="F11" s="12" t="s">
        <v>7</v>
      </c>
      <c r="G11" s="788" t="s">
        <v>1069</v>
      </c>
      <c r="H11" s="788"/>
      <c r="I11" s="788"/>
      <c r="J11" s="788"/>
      <c r="K11" s="788"/>
      <c r="L11" s="788"/>
      <c r="M11" s="788"/>
      <c r="N11" s="788"/>
      <c r="O11" s="788"/>
      <c r="P11" s="788"/>
      <c r="Q11" s="788"/>
      <c r="R11" s="788" t="s">
        <v>1061</v>
      </c>
      <c r="S11" s="788"/>
      <c r="T11" s="788"/>
      <c r="U11" s="788"/>
      <c r="V11" s="788"/>
      <c r="W11" s="788"/>
      <c r="X11" s="788"/>
      <c r="Y11" s="788"/>
      <c r="Z11" s="788"/>
      <c r="AA11" s="788"/>
      <c r="AB11" s="788"/>
      <c r="AC11" s="678" t="s">
        <v>1266</v>
      </c>
    </row>
    <row r="12" spans="1:58" s="9" customFormat="1" ht="198" customHeight="1" x14ac:dyDescent="0.25">
      <c r="A12" s="743">
        <v>1</v>
      </c>
      <c r="B12" s="17" t="s">
        <v>20</v>
      </c>
      <c r="C12" s="11" t="s">
        <v>12</v>
      </c>
      <c r="D12" s="8" t="str">
        <f>'Matriz de riesgos Inst'!T13</f>
        <v>ALTO</v>
      </c>
      <c r="E12" s="1213" t="s">
        <v>560</v>
      </c>
      <c r="F12" s="665" t="s">
        <v>1095</v>
      </c>
      <c r="G12" s="755" t="s">
        <v>1093</v>
      </c>
      <c r="H12" s="772"/>
      <c r="I12" s="772"/>
      <c r="J12" s="772"/>
      <c r="K12" s="772"/>
      <c r="L12" s="772"/>
      <c r="M12" s="772"/>
      <c r="N12" s="772"/>
      <c r="O12" s="772"/>
      <c r="P12" s="772"/>
      <c r="Q12" s="773"/>
      <c r="R12" s="768" t="s">
        <v>1094</v>
      </c>
      <c r="S12" s="768"/>
      <c r="T12" s="768"/>
      <c r="U12" s="768"/>
      <c r="V12" s="768"/>
      <c r="W12" s="768"/>
      <c r="X12" s="768"/>
      <c r="Y12" s="768"/>
      <c r="Z12" s="768"/>
      <c r="AA12" s="768"/>
      <c r="AB12" s="768"/>
      <c r="AC12" s="689" t="s">
        <v>1338</v>
      </c>
    </row>
    <row r="13" spans="1:58" s="9" customFormat="1" ht="151.5" customHeight="1" x14ac:dyDescent="0.25">
      <c r="A13" s="743">
        <v>2</v>
      </c>
      <c r="B13" s="17" t="s">
        <v>20</v>
      </c>
      <c r="C13" s="11" t="s">
        <v>1296</v>
      </c>
      <c r="D13" s="8" t="str">
        <f>'Matriz de riesgos Inst'!T15</f>
        <v>MODERADO</v>
      </c>
      <c r="E13" s="8" t="str">
        <f>'Matriz de riesgos Inst'!AJ15</f>
        <v>MODERADO</v>
      </c>
      <c r="F13" s="665" t="s">
        <v>1095</v>
      </c>
      <c r="G13" s="754" t="s">
        <v>1096</v>
      </c>
      <c r="H13" s="764"/>
      <c r="I13" s="764"/>
      <c r="J13" s="764"/>
      <c r="K13" s="764"/>
      <c r="L13" s="764"/>
      <c r="M13" s="764"/>
      <c r="N13" s="764"/>
      <c r="O13" s="764"/>
      <c r="P13" s="764"/>
      <c r="Q13" s="765"/>
      <c r="R13" s="769" t="s">
        <v>1097</v>
      </c>
      <c r="S13" s="770"/>
      <c r="T13" s="770"/>
      <c r="U13" s="770"/>
      <c r="V13" s="770"/>
      <c r="W13" s="770"/>
      <c r="X13" s="770"/>
      <c r="Y13" s="770"/>
      <c r="Z13" s="770"/>
      <c r="AA13" s="770"/>
      <c r="AB13" s="771"/>
      <c r="AC13" s="689" t="s">
        <v>1339</v>
      </c>
    </row>
    <row r="14" spans="1:58" s="9" customFormat="1" ht="117.75" customHeight="1" x14ac:dyDescent="0.25">
      <c r="A14" s="743">
        <v>3</v>
      </c>
      <c r="B14" s="17" t="s">
        <v>20</v>
      </c>
      <c r="C14" s="11" t="s">
        <v>1326</v>
      </c>
      <c r="D14" s="8" t="str">
        <f>'Matriz de riesgos Inst'!T16</f>
        <v>ALTO</v>
      </c>
      <c r="E14" s="8" t="str">
        <f>'Matriz de riesgos Inst'!AJ16</f>
        <v>MODERADO</v>
      </c>
      <c r="F14" s="665" t="s">
        <v>1101</v>
      </c>
      <c r="G14" s="754" t="s">
        <v>1098</v>
      </c>
      <c r="H14" s="764"/>
      <c r="I14" s="764"/>
      <c r="J14" s="764"/>
      <c r="K14" s="764"/>
      <c r="L14" s="764"/>
      <c r="M14" s="764"/>
      <c r="N14" s="764"/>
      <c r="O14" s="764"/>
      <c r="P14" s="764"/>
      <c r="Q14" s="765"/>
      <c r="R14" s="754" t="s">
        <v>1099</v>
      </c>
      <c r="S14" s="764"/>
      <c r="T14" s="764"/>
      <c r="U14" s="764"/>
      <c r="V14" s="764"/>
      <c r="W14" s="764"/>
      <c r="X14" s="764"/>
      <c r="Y14" s="764"/>
      <c r="Z14" s="764"/>
      <c r="AA14" s="764"/>
      <c r="AB14" s="765"/>
      <c r="AC14" s="695" t="s">
        <v>1340</v>
      </c>
    </row>
    <row r="15" spans="1:58" s="705" customFormat="1" ht="95.25" customHeight="1" x14ac:dyDescent="0.25">
      <c r="A15" s="744">
        <v>4</v>
      </c>
      <c r="B15" s="670" t="s">
        <v>20</v>
      </c>
      <c r="C15" s="711" t="s">
        <v>1065</v>
      </c>
      <c r="D15" s="1214" t="s">
        <v>560</v>
      </c>
      <c r="E15" s="1214" t="s">
        <v>560</v>
      </c>
      <c r="F15" s="673" t="s">
        <v>1100</v>
      </c>
      <c r="G15" s="774" t="s">
        <v>1102</v>
      </c>
      <c r="H15" s="775"/>
      <c r="I15" s="775"/>
      <c r="J15" s="775"/>
      <c r="K15" s="775"/>
      <c r="L15" s="775"/>
      <c r="M15" s="775"/>
      <c r="N15" s="776"/>
      <c r="O15" s="776"/>
      <c r="P15" s="776"/>
      <c r="Q15" s="777"/>
      <c r="R15" s="796" t="s">
        <v>1103</v>
      </c>
      <c r="S15" s="797"/>
      <c r="T15" s="797"/>
      <c r="U15" s="797"/>
      <c r="V15" s="797"/>
      <c r="W15" s="797"/>
      <c r="X15" s="797"/>
      <c r="Y15" s="789"/>
      <c r="Z15" s="789"/>
      <c r="AA15" s="789"/>
      <c r="AB15" s="773"/>
      <c r="AC15" s="719" t="s">
        <v>1341</v>
      </c>
    </row>
    <row r="16" spans="1:58" s="710" customFormat="1" ht="90" customHeight="1" x14ac:dyDescent="0.25">
      <c r="A16" s="743">
        <v>5</v>
      </c>
      <c r="B16" s="17" t="s">
        <v>20</v>
      </c>
      <c r="C16" s="11" t="s">
        <v>1104</v>
      </c>
      <c r="D16" s="660" t="str">
        <f>'Matriz de riesgos Inst'!T18</f>
        <v>ALTO</v>
      </c>
      <c r="E16" s="661" t="str">
        <f>'Matriz de riesgos Inst'!AJ18</f>
        <v>MODERADO</v>
      </c>
      <c r="F16" s="663" t="s">
        <v>1100</v>
      </c>
      <c r="G16" s="763" t="s">
        <v>1106</v>
      </c>
      <c r="H16" s="789"/>
      <c r="I16" s="789"/>
      <c r="J16" s="789"/>
      <c r="K16" s="789"/>
      <c r="L16" s="789"/>
      <c r="M16" s="789"/>
      <c r="N16" s="763"/>
      <c r="O16" s="763"/>
      <c r="P16" s="763"/>
      <c r="Q16" s="763"/>
      <c r="R16" s="768" t="s">
        <v>1105</v>
      </c>
      <c r="S16" s="768"/>
      <c r="T16" s="768"/>
      <c r="U16" s="768"/>
      <c r="V16" s="768"/>
      <c r="W16" s="768"/>
      <c r="X16" s="768"/>
      <c r="Y16" s="764"/>
      <c r="Z16" s="764"/>
      <c r="AA16" s="764"/>
      <c r="AB16" s="764"/>
      <c r="AC16" s="695" t="s">
        <v>1342</v>
      </c>
      <c r="AD16" s="751"/>
      <c r="AE16" s="752"/>
      <c r="AF16" s="752"/>
      <c r="AG16" s="752"/>
      <c r="AH16" s="752"/>
      <c r="AI16" s="752"/>
      <c r="AJ16" s="752"/>
      <c r="AK16" s="752"/>
      <c r="AL16" s="752"/>
      <c r="AM16" s="752"/>
      <c r="AN16" s="752"/>
      <c r="AO16" s="752"/>
      <c r="AP16" s="752"/>
      <c r="AQ16" s="752"/>
      <c r="AR16" s="752"/>
      <c r="AS16" s="752"/>
      <c r="AT16" s="752"/>
      <c r="AU16" s="752"/>
      <c r="AV16" s="752"/>
      <c r="AW16" s="752"/>
      <c r="AX16" s="752"/>
      <c r="AY16" s="752"/>
      <c r="AZ16" s="752"/>
      <c r="BA16" s="752"/>
      <c r="BB16" s="752"/>
      <c r="BC16" s="752"/>
      <c r="BD16" s="752"/>
      <c r="BE16" s="752"/>
      <c r="BF16" s="753"/>
    </row>
    <row r="17" spans="1:64" s="9" customFormat="1" ht="101.25" customHeight="1" x14ac:dyDescent="0.25">
      <c r="A17" s="743">
        <v>6</v>
      </c>
      <c r="B17" s="712" t="s">
        <v>20</v>
      </c>
      <c r="C17" s="701" t="s">
        <v>17</v>
      </c>
      <c r="D17" s="713" t="str">
        <f>'Matriz de riesgos Inst'!T19</f>
        <v>BAJO</v>
      </c>
      <c r="E17" s="714" t="str">
        <f>'Matriz de riesgos Inst'!AJ19</f>
        <v>BAJO</v>
      </c>
      <c r="F17" s="714" t="s">
        <v>1095</v>
      </c>
      <c r="G17" s="769" t="s">
        <v>1107</v>
      </c>
      <c r="H17" s="764"/>
      <c r="I17" s="764"/>
      <c r="J17" s="764"/>
      <c r="K17" s="764"/>
      <c r="L17" s="764"/>
      <c r="M17" s="764"/>
      <c r="N17" s="770"/>
      <c r="O17" s="770"/>
      <c r="P17" s="770"/>
      <c r="Q17" s="771"/>
      <c r="R17" s="769" t="s">
        <v>1108</v>
      </c>
      <c r="S17" s="770"/>
      <c r="T17" s="770"/>
      <c r="U17" s="770"/>
      <c r="V17" s="770"/>
      <c r="W17" s="770"/>
      <c r="X17" s="770"/>
      <c r="Y17" s="764"/>
      <c r="Z17" s="764"/>
      <c r="AA17" s="764"/>
      <c r="AB17" s="765"/>
      <c r="AC17" s="707" t="s">
        <v>1278</v>
      </c>
    </row>
    <row r="18" spans="1:64" s="9" customFormat="1" ht="94.5" customHeight="1" x14ac:dyDescent="0.25">
      <c r="A18" s="743">
        <v>7</v>
      </c>
      <c r="B18" s="17" t="s">
        <v>20</v>
      </c>
      <c r="C18" s="11" t="s">
        <v>18</v>
      </c>
      <c r="D18" s="8" t="str">
        <f>'Matriz de riesgos Inst'!T20</f>
        <v>BAJO</v>
      </c>
      <c r="E18" s="8" t="str">
        <f>'Matriz de riesgos Inst'!AJ20</f>
        <v>BAJO</v>
      </c>
      <c r="F18" s="665" t="s">
        <v>1095</v>
      </c>
      <c r="G18" s="754" t="s">
        <v>1109</v>
      </c>
      <c r="H18" s="764"/>
      <c r="I18" s="764"/>
      <c r="J18" s="764"/>
      <c r="K18" s="764"/>
      <c r="L18" s="764"/>
      <c r="M18" s="764"/>
      <c r="N18" s="764"/>
      <c r="O18" s="764"/>
      <c r="P18" s="764"/>
      <c r="Q18" s="765"/>
      <c r="R18" s="755" t="s">
        <v>1110</v>
      </c>
      <c r="S18" s="789"/>
      <c r="T18" s="789"/>
      <c r="U18" s="789"/>
      <c r="V18" s="789"/>
      <c r="W18" s="789"/>
      <c r="X18" s="789"/>
      <c r="Y18" s="789"/>
      <c r="Z18" s="789"/>
      <c r="AA18" s="789"/>
      <c r="AB18" s="773"/>
      <c r="AC18" s="689" t="s">
        <v>1267</v>
      </c>
    </row>
    <row r="19" spans="1:64" s="9" customFormat="1" ht="84" customHeight="1" x14ac:dyDescent="0.25">
      <c r="A19" s="745">
        <v>8</v>
      </c>
      <c r="B19" s="17" t="s">
        <v>1269</v>
      </c>
      <c r="C19" s="11" t="s">
        <v>1295</v>
      </c>
      <c r="D19" s="703" t="s">
        <v>560</v>
      </c>
      <c r="E19" s="686" t="s">
        <v>560</v>
      </c>
      <c r="F19" s="665" t="s">
        <v>1095</v>
      </c>
      <c r="G19" s="792" t="s">
        <v>1325</v>
      </c>
      <c r="H19" s="793"/>
      <c r="I19" s="793"/>
      <c r="J19" s="793"/>
      <c r="K19" s="793"/>
      <c r="L19" s="793"/>
      <c r="M19" s="793"/>
      <c r="N19" s="793"/>
      <c r="O19" s="793"/>
      <c r="P19" s="793"/>
      <c r="Q19" s="794"/>
      <c r="R19" s="755" t="s">
        <v>1323</v>
      </c>
      <c r="S19" s="789"/>
      <c r="T19" s="789"/>
      <c r="U19" s="789"/>
      <c r="V19" s="789"/>
      <c r="W19" s="789"/>
      <c r="X19" s="789"/>
      <c r="Y19" s="679"/>
      <c r="Z19" s="679"/>
      <c r="AA19" s="679"/>
      <c r="AB19" s="680"/>
      <c r="AC19" s="689" t="s">
        <v>1324</v>
      </c>
    </row>
    <row r="20" spans="1:64" s="9" customFormat="1" ht="84" customHeight="1" x14ac:dyDescent="0.25">
      <c r="A20" s="743">
        <v>9</v>
      </c>
      <c r="B20" s="17" t="s">
        <v>20</v>
      </c>
      <c r="C20" s="11" t="s">
        <v>19</v>
      </c>
      <c r="D20" s="8" t="str">
        <f>'Matriz de riesgos Inst'!T21</f>
        <v>BAJO</v>
      </c>
      <c r="E20" s="665" t="str">
        <f>'Matriz de riesgos Inst'!AJ21</f>
        <v>BAJO</v>
      </c>
      <c r="F20" s="665" t="s">
        <v>1095</v>
      </c>
      <c r="G20" s="755" t="s">
        <v>1111</v>
      </c>
      <c r="H20" s="789"/>
      <c r="I20" s="789"/>
      <c r="J20" s="789"/>
      <c r="K20" s="789"/>
      <c r="L20" s="789"/>
      <c r="M20" s="789"/>
      <c r="N20" s="789"/>
      <c r="O20" s="789"/>
      <c r="P20" s="789"/>
      <c r="Q20" s="773"/>
      <c r="R20" s="768" t="s">
        <v>1066</v>
      </c>
      <c r="S20" s="768"/>
      <c r="T20" s="768"/>
      <c r="U20" s="768"/>
      <c r="V20" s="768"/>
      <c r="W20" s="768"/>
      <c r="X20" s="768"/>
      <c r="Y20" s="768"/>
      <c r="Z20" s="768"/>
      <c r="AA20" s="768"/>
      <c r="AB20" s="768"/>
      <c r="AC20" s="689" t="s">
        <v>1277</v>
      </c>
    </row>
    <row r="21" spans="1:64" s="9" customFormat="1" ht="111" customHeight="1" x14ac:dyDescent="0.25">
      <c r="A21" s="745">
        <v>10</v>
      </c>
      <c r="B21" s="670" t="s">
        <v>1330</v>
      </c>
      <c r="C21" s="711" t="s">
        <v>1268</v>
      </c>
      <c r="D21" s="716" t="s">
        <v>560</v>
      </c>
      <c r="E21" s="716" t="s">
        <v>560</v>
      </c>
      <c r="F21" s="673" t="s">
        <v>1328</v>
      </c>
      <c r="G21" s="718" t="s">
        <v>1329</v>
      </c>
      <c r="H21" s="706"/>
      <c r="I21" s="706"/>
      <c r="J21" s="706"/>
      <c r="K21" s="706"/>
      <c r="L21" s="706"/>
      <c r="M21" s="706"/>
      <c r="N21" s="823"/>
      <c r="O21" s="824"/>
      <c r="P21" s="824"/>
      <c r="Q21" s="825"/>
      <c r="R21" s="769" t="s">
        <v>1327</v>
      </c>
      <c r="S21" s="822"/>
      <c r="T21" s="822"/>
      <c r="U21" s="822"/>
      <c r="V21" s="822"/>
      <c r="W21" s="822"/>
      <c r="X21" s="822"/>
      <c r="Y21" s="679"/>
      <c r="Z21" s="679"/>
      <c r="AA21" s="679"/>
      <c r="AB21" s="679"/>
      <c r="AC21" s="720" t="s">
        <v>1448</v>
      </c>
    </row>
    <row r="22" spans="1:64" s="677" customFormat="1" ht="128.25" customHeight="1" x14ac:dyDescent="0.25">
      <c r="A22" s="743">
        <v>11</v>
      </c>
      <c r="B22" s="17" t="s">
        <v>10</v>
      </c>
      <c r="C22" s="11" t="s">
        <v>117</v>
      </c>
      <c r="D22" s="8" t="str">
        <f>'Matriz de riesgos Inst'!T22</f>
        <v>MODERADO</v>
      </c>
      <c r="E22" s="8" t="str">
        <f>'Matriz de riesgos Inst'!AJ22</f>
        <v>MODERADO</v>
      </c>
      <c r="F22" s="665" t="s">
        <v>1095</v>
      </c>
      <c r="G22" s="768" t="s">
        <v>118</v>
      </c>
      <c r="H22" s="765"/>
      <c r="I22" s="768"/>
      <c r="J22" s="768"/>
      <c r="K22" s="768"/>
      <c r="L22" s="768"/>
      <c r="M22" s="754"/>
      <c r="N22" s="768"/>
      <c r="O22" s="768"/>
      <c r="P22" s="768"/>
      <c r="Q22" s="768"/>
      <c r="R22" s="768" t="s">
        <v>1067</v>
      </c>
      <c r="S22" s="768"/>
      <c r="T22" s="768"/>
      <c r="U22" s="768"/>
      <c r="V22" s="768"/>
      <c r="W22" s="768"/>
      <c r="X22" s="768"/>
      <c r="Y22" s="765"/>
      <c r="Z22" s="768"/>
      <c r="AA22" s="768"/>
      <c r="AB22" s="754"/>
      <c r="AC22" s="689" t="s">
        <v>1343</v>
      </c>
      <c r="AD22" s="754"/>
      <c r="AE22" s="752"/>
      <c r="AF22" s="752"/>
      <c r="AG22" s="752"/>
      <c r="AH22" s="752"/>
      <c r="AI22" s="752"/>
      <c r="AJ22" s="752"/>
      <c r="AK22" s="752"/>
      <c r="AL22" s="752"/>
      <c r="AM22" s="752"/>
      <c r="AN22" s="752"/>
      <c r="AO22" s="752"/>
      <c r="AP22" s="752"/>
      <c r="AQ22" s="752"/>
      <c r="AR22" s="752"/>
      <c r="AS22" s="752"/>
      <c r="AT22" s="752"/>
      <c r="AU22" s="752"/>
      <c r="AV22" s="752"/>
      <c r="AW22" s="752"/>
      <c r="AX22" s="752"/>
      <c r="AY22" s="752"/>
      <c r="AZ22" s="752"/>
      <c r="BA22" s="752"/>
      <c r="BB22" s="752"/>
      <c r="BC22" s="752"/>
      <c r="BD22" s="752"/>
      <c r="BE22" s="752"/>
      <c r="BF22" s="752"/>
      <c r="BG22" s="752"/>
      <c r="BH22" s="752"/>
      <c r="BI22" s="752"/>
      <c r="BJ22" s="752"/>
      <c r="BK22" s="752"/>
      <c r="BL22" s="753"/>
    </row>
    <row r="23" spans="1:64" s="9" customFormat="1" ht="95.25" customHeight="1" x14ac:dyDescent="0.25">
      <c r="A23" s="743">
        <v>12</v>
      </c>
      <c r="B23" s="712" t="s">
        <v>10</v>
      </c>
      <c r="C23" s="701" t="s">
        <v>119</v>
      </c>
      <c r="D23" s="713" t="s">
        <v>265</v>
      </c>
      <c r="E23" s="713" t="str">
        <f>'Matriz de riesgos Inst'!AJ23</f>
        <v>BAJO</v>
      </c>
      <c r="F23" s="714" t="s">
        <v>1095</v>
      </c>
      <c r="G23" s="791" t="s">
        <v>1112</v>
      </c>
      <c r="H23" s="768"/>
      <c r="I23" s="768"/>
      <c r="J23" s="768"/>
      <c r="K23" s="768"/>
      <c r="L23" s="768"/>
      <c r="M23" s="768"/>
      <c r="N23" s="791"/>
      <c r="O23" s="791"/>
      <c r="P23" s="791"/>
      <c r="Q23" s="791"/>
      <c r="R23" s="791" t="s">
        <v>1113</v>
      </c>
      <c r="S23" s="799"/>
      <c r="T23" s="799"/>
      <c r="U23" s="799"/>
      <c r="V23" s="799"/>
      <c r="W23" s="799"/>
      <c r="X23" s="799"/>
      <c r="Y23" s="800"/>
      <c r="Z23" s="800"/>
      <c r="AA23" s="800"/>
      <c r="AB23" s="800"/>
      <c r="AC23" s="700" t="s">
        <v>1279</v>
      </c>
    </row>
    <row r="24" spans="1:64" s="9" customFormat="1" ht="75.75" customHeight="1" x14ac:dyDescent="0.25">
      <c r="A24" s="745">
        <v>13</v>
      </c>
      <c r="B24" s="17" t="s">
        <v>10</v>
      </c>
      <c r="C24" s="11" t="s">
        <v>121</v>
      </c>
      <c r="D24" s="8" t="str">
        <f>'Matriz de riesgos Inst'!T24</f>
        <v>MODERADO</v>
      </c>
      <c r="E24" s="8" t="str">
        <f>'Matriz de riesgos Inst'!AJ24</f>
        <v>BAJO</v>
      </c>
      <c r="F24" s="665" t="s">
        <v>1095</v>
      </c>
      <c r="G24" s="768" t="s">
        <v>1114</v>
      </c>
      <c r="H24" s="768"/>
      <c r="I24" s="768"/>
      <c r="J24" s="768"/>
      <c r="K24" s="768"/>
      <c r="L24" s="768"/>
      <c r="M24" s="768"/>
      <c r="N24" s="768"/>
      <c r="O24" s="768"/>
      <c r="P24" s="768"/>
      <c r="Q24" s="768"/>
      <c r="R24" s="755" t="s">
        <v>1115</v>
      </c>
      <c r="S24" s="789"/>
      <c r="T24" s="789"/>
      <c r="U24" s="789"/>
      <c r="V24" s="789"/>
      <c r="W24" s="789"/>
      <c r="X24" s="789"/>
      <c r="Y24" s="789"/>
      <c r="Z24" s="789"/>
      <c r="AA24" s="789"/>
      <c r="AB24" s="773"/>
      <c r="AC24" s="689" t="s">
        <v>1280</v>
      </c>
    </row>
    <row r="25" spans="1:64" s="9" customFormat="1" ht="166.5" customHeight="1" x14ac:dyDescent="0.25">
      <c r="A25" s="743">
        <v>14</v>
      </c>
      <c r="B25" s="17" t="s">
        <v>21</v>
      </c>
      <c r="C25" s="11" t="s">
        <v>26</v>
      </c>
      <c r="D25" s="8" t="str">
        <f>'Matriz de riesgos Inst'!T26</f>
        <v>BAJO</v>
      </c>
      <c r="E25" s="8" t="str">
        <f>'Matriz de riesgos Inst'!AJ26</f>
        <v>BAJO</v>
      </c>
      <c r="F25" s="665" t="s">
        <v>1095</v>
      </c>
      <c r="G25" s="755" t="s">
        <v>1116</v>
      </c>
      <c r="H25" s="789"/>
      <c r="I25" s="789"/>
      <c r="J25" s="789"/>
      <c r="K25" s="789"/>
      <c r="L25" s="789"/>
      <c r="M25" s="789"/>
      <c r="N25" s="789"/>
      <c r="O25" s="789"/>
      <c r="P25" s="789"/>
      <c r="Q25" s="773"/>
      <c r="R25" s="755" t="s">
        <v>1117</v>
      </c>
      <c r="S25" s="801"/>
      <c r="T25" s="801"/>
      <c r="U25" s="801"/>
      <c r="V25" s="801"/>
      <c r="W25" s="801"/>
      <c r="X25" s="801"/>
      <c r="Y25" s="801"/>
      <c r="Z25" s="801"/>
      <c r="AA25" s="801"/>
      <c r="AB25" s="802"/>
      <c r="AC25" s="689" t="s">
        <v>1282</v>
      </c>
    </row>
    <row r="26" spans="1:64" s="9" customFormat="1" ht="114" customHeight="1" x14ac:dyDescent="0.25">
      <c r="A26" s="743">
        <v>15</v>
      </c>
      <c r="B26" s="17" t="s">
        <v>21</v>
      </c>
      <c r="C26" s="11" t="s">
        <v>27</v>
      </c>
      <c r="D26" s="8" t="str">
        <f>'Matriz de riesgos Inst'!T29</f>
        <v>BAJO</v>
      </c>
      <c r="E26" s="8" t="str">
        <f>'Matriz de riesgos Inst'!AJ29</f>
        <v>BAJO</v>
      </c>
      <c r="F26" s="665" t="s">
        <v>1095</v>
      </c>
      <c r="G26" s="755" t="s">
        <v>1118</v>
      </c>
      <c r="H26" s="789"/>
      <c r="I26" s="789"/>
      <c r="J26" s="789"/>
      <c r="K26" s="789"/>
      <c r="L26" s="789"/>
      <c r="M26" s="789"/>
      <c r="N26" s="789"/>
      <c r="O26" s="789"/>
      <c r="P26" s="789"/>
      <c r="Q26" s="773"/>
      <c r="R26" s="755" t="s">
        <v>1281</v>
      </c>
      <c r="S26" s="789"/>
      <c r="T26" s="789"/>
      <c r="U26" s="789"/>
      <c r="V26" s="789"/>
      <c r="W26" s="789"/>
      <c r="X26" s="789"/>
      <c r="Y26" s="789"/>
      <c r="Z26" s="789"/>
      <c r="AA26" s="789"/>
      <c r="AB26" s="773"/>
      <c r="AC26" s="689" t="s">
        <v>1283</v>
      </c>
    </row>
    <row r="27" spans="1:64" s="9" customFormat="1" ht="121.5" customHeight="1" x14ac:dyDescent="0.25">
      <c r="A27" s="743">
        <v>16</v>
      </c>
      <c r="B27" s="17" t="s">
        <v>21</v>
      </c>
      <c r="C27" s="11" t="s">
        <v>28</v>
      </c>
      <c r="D27" s="8" t="str">
        <f>'Matriz de riesgos Inst'!T31</f>
        <v>BAJO</v>
      </c>
      <c r="E27" s="8" t="str">
        <f>'Matriz de riesgos Inst'!AJ31</f>
        <v>BAJO</v>
      </c>
      <c r="F27" s="665" t="s">
        <v>1095</v>
      </c>
      <c r="G27" s="755" t="s">
        <v>1119</v>
      </c>
      <c r="H27" s="789"/>
      <c r="I27" s="789"/>
      <c r="J27" s="789"/>
      <c r="K27" s="789"/>
      <c r="L27" s="789"/>
      <c r="M27" s="789"/>
      <c r="N27" s="789"/>
      <c r="O27" s="789"/>
      <c r="P27" s="789"/>
      <c r="Q27" s="773"/>
      <c r="R27" s="754" t="s">
        <v>1120</v>
      </c>
      <c r="S27" s="766"/>
      <c r="T27" s="766"/>
      <c r="U27" s="766"/>
      <c r="V27" s="766"/>
      <c r="W27" s="766"/>
      <c r="X27" s="766"/>
      <c r="Y27" s="766"/>
      <c r="Z27" s="766"/>
      <c r="AA27" s="766"/>
      <c r="AB27" s="767"/>
      <c r="AC27" s="689" t="s">
        <v>1263</v>
      </c>
    </row>
    <row r="28" spans="1:64" s="9" customFormat="1" ht="125.25" customHeight="1" x14ac:dyDescent="0.25">
      <c r="A28" s="743">
        <v>17</v>
      </c>
      <c r="B28" s="17" t="s">
        <v>21</v>
      </c>
      <c r="C28" s="11" t="s">
        <v>29</v>
      </c>
      <c r="D28" s="8" t="str">
        <f>'Matriz de riesgos Inst'!T33</f>
        <v>BAJO</v>
      </c>
      <c r="E28" s="8" t="str">
        <f>'Matriz de riesgos Inst'!AJ33</f>
        <v>BAJO</v>
      </c>
      <c r="F28" s="665" t="s">
        <v>1095</v>
      </c>
      <c r="G28" s="754" t="s">
        <v>1121</v>
      </c>
      <c r="H28" s="766"/>
      <c r="I28" s="766"/>
      <c r="J28" s="766"/>
      <c r="K28" s="766"/>
      <c r="L28" s="766"/>
      <c r="M28" s="766"/>
      <c r="N28" s="766"/>
      <c r="O28" s="766"/>
      <c r="P28" s="766"/>
      <c r="Q28" s="767"/>
      <c r="R28" s="754" t="s">
        <v>1122</v>
      </c>
      <c r="S28" s="764"/>
      <c r="T28" s="764"/>
      <c r="U28" s="764"/>
      <c r="V28" s="764"/>
      <c r="W28" s="764"/>
      <c r="X28" s="764"/>
      <c r="Y28" s="764"/>
      <c r="Z28" s="764"/>
      <c r="AA28" s="764"/>
      <c r="AB28" s="765"/>
      <c r="AC28" s="689" t="s">
        <v>1271</v>
      </c>
    </row>
    <row r="29" spans="1:64" s="677" customFormat="1" ht="130.5" customHeight="1" x14ac:dyDescent="0.25">
      <c r="A29" s="743">
        <v>18</v>
      </c>
      <c r="B29" s="17" t="s">
        <v>21</v>
      </c>
      <c r="C29" s="11" t="s">
        <v>30</v>
      </c>
      <c r="D29" s="8" t="str">
        <f>'Matriz de riesgos Inst'!T37</f>
        <v>MODERADO</v>
      </c>
      <c r="E29" s="8" t="str">
        <f>'Matriz de riesgos Inst'!AJ37</f>
        <v>MODERADO</v>
      </c>
      <c r="F29" s="690" t="s">
        <v>1095</v>
      </c>
      <c r="G29" s="768" t="s">
        <v>1123</v>
      </c>
      <c r="H29" s="764"/>
      <c r="I29" s="764"/>
      <c r="J29" s="764"/>
      <c r="K29" s="764"/>
      <c r="L29" s="764"/>
      <c r="M29" s="764"/>
      <c r="N29" s="768"/>
      <c r="O29" s="768"/>
      <c r="P29" s="768"/>
      <c r="Q29" s="768"/>
      <c r="R29" s="768" t="s">
        <v>1124</v>
      </c>
      <c r="S29" s="768"/>
      <c r="T29" s="768"/>
      <c r="U29" s="768"/>
      <c r="V29" s="768"/>
      <c r="W29" s="768"/>
      <c r="X29" s="768"/>
      <c r="Y29" s="764"/>
      <c r="Z29" s="764"/>
      <c r="AA29" s="764"/>
      <c r="AB29" s="764"/>
      <c r="AC29" s="689" t="s">
        <v>1344</v>
      </c>
      <c r="AD29" s="826"/>
      <c r="AE29" s="827"/>
      <c r="AF29" s="827"/>
      <c r="AG29" s="827"/>
      <c r="AH29" s="827"/>
      <c r="AI29" s="827"/>
      <c r="AJ29" s="827"/>
      <c r="AK29" s="827"/>
      <c r="AL29" s="827"/>
      <c r="AM29" s="827"/>
      <c r="AN29" s="827"/>
      <c r="AO29" s="827"/>
      <c r="AP29" s="827"/>
      <c r="AQ29" s="827"/>
      <c r="AR29" s="827"/>
      <c r="AS29" s="827"/>
      <c r="AT29" s="827"/>
      <c r="AU29" s="827"/>
      <c r="AV29" s="827"/>
      <c r="AW29" s="827"/>
      <c r="AX29" s="827"/>
      <c r="AY29" s="827"/>
      <c r="AZ29" s="827"/>
      <c r="BA29" s="827"/>
      <c r="BB29" s="827"/>
      <c r="BC29" s="827"/>
      <c r="BD29" s="827"/>
      <c r="BE29" s="827"/>
      <c r="BF29" s="827"/>
      <c r="BG29" s="828"/>
    </row>
    <row r="30" spans="1:64" s="9" customFormat="1" ht="137.25" customHeight="1" x14ac:dyDescent="0.25">
      <c r="A30" s="743">
        <v>19</v>
      </c>
      <c r="B30" s="712" t="s">
        <v>21</v>
      </c>
      <c r="C30" s="701" t="s">
        <v>31</v>
      </c>
      <c r="D30" s="713" t="str">
        <f>'Matriz de riesgos Inst'!T39</f>
        <v>BAJO</v>
      </c>
      <c r="E30" s="713" t="str">
        <f>'Matriz de riesgos Inst'!AJ39</f>
        <v>BAJO</v>
      </c>
      <c r="F30" s="714" t="s">
        <v>1095</v>
      </c>
      <c r="G30" s="769" t="s">
        <v>1125</v>
      </c>
      <c r="H30" s="764"/>
      <c r="I30" s="764"/>
      <c r="J30" s="764"/>
      <c r="K30" s="764"/>
      <c r="L30" s="764"/>
      <c r="M30" s="764"/>
      <c r="N30" s="770"/>
      <c r="O30" s="770"/>
      <c r="P30" s="770"/>
      <c r="Q30" s="771"/>
      <c r="R30" s="798" t="s">
        <v>1126</v>
      </c>
      <c r="S30" s="798"/>
      <c r="T30" s="798"/>
      <c r="U30" s="798"/>
      <c r="V30" s="798"/>
      <c r="W30" s="798"/>
      <c r="X30" s="798"/>
      <c r="Y30" s="763"/>
      <c r="Z30" s="763"/>
      <c r="AA30" s="763"/>
      <c r="AB30" s="763"/>
      <c r="AC30" s="707" t="s">
        <v>1273</v>
      </c>
    </row>
    <row r="31" spans="1:64" s="9" customFormat="1" ht="149.25" customHeight="1" x14ac:dyDescent="0.25">
      <c r="A31" s="743">
        <v>20</v>
      </c>
      <c r="B31" s="17" t="s">
        <v>21</v>
      </c>
      <c r="C31" s="11" t="s">
        <v>1127</v>
      </c>
      <c r="D31" s="8" t="str">
        <f>'Matriz de riesgos Inst'!T41</f>
        <v>BAJO</v>
      </c>
      <c r="E31" s="8" t="str">
        <f>'Matriz de riesgos Inst'!AJ41</f>
        <v>BAJO</v>
      </c>
      <c r="F31" s="665" t="s">
        <v>1095</v>
      </c>
      <c r="G31" s="763" t="s">
        <v>1128</v>
      </c>
      <c r="H31" s="763"/>
      <c r="I31" s="763"/>
      <c r="J31" s="763"/>
      <c r="K31" s="763"/>
      <c r="L31" s="763"/>
      <c r="M31" s="763"/>
      <c r="N31" s="763"/>
      <c r="O31" s="763"/>
      <c r="P31" s="763"/>
      <c r="Q31" s="763"/>
      <c r="R31" s="768" t="s">
        <v>1129</v>
      </c>
      <c r="S31" s="790"/>
      <c r="T31" s="790"/>
      <c r="U31" s="790"/>
      <c r="V31" s="790"/>
      <c r="W31" s="790"/>
      <c r="X31" s="790"/>
      <c r="Y31" s="790"/>
      <c r="Z31" s="790"/>
      <c r="AA31" s="790"/>
      <c r="AB31" s="790"/>
      <c r="AC31" s="689" t="s">
        <v>1284</v>
      </c>
    </row>
    <row r="32" spans="1:64" s="9" customFormat="1" ht="113.25" customHeight="1" x14ac:dyDescent="0.25">
      <c r="A32" s="743">
        <v>21</v>
      </c>
      <c r="B32" s="17" t="s">
        <v>21</v>
      </c>
      <c r="C32" s="11" t="s">
        <v>1062</v>
      </c>
      <c r="D32" s="8" t="str">
        <f>'Matriz de riesgos Inst'!T43</f>
        <v>BAJO</v>
      </c>
      <c r="E32" s="8" t="str">
        <f>'Matriz de riesgos Inst'!AJ43</f>
        <v>BAJO</v>
      </c>
      <c r="F32" s="665" t="s">
        <v>1095</v>
      </c>
      <c r="G32" s="768" t="s">
        <v>1130</v>
      </c>
      <c r="H32" s="790"/>
      <c r="I32" s="790"/>
      <c r="J32" s="790"/>
      <c r="K32" s="790"/>
      <c r="L32" s="790"/>
      <c r="M32" s="790"/>
      <c r="N32" s="790"/>
      <c r="O32" s="790"/>
      <c r="P32" s="790"/>
      <c r="Q32" s="790"/>
      <c r="R32" s="768" t="s">
        <v>1131</v>
      </c>
      <c r="S32" s="768"/>
      <c r="T32" s="768"/>
      <c r="U32" s="768"/>
      <c r="V32" s="768"/>
      <c r="W32" s="768"/>
      <c r="X32" s="768"/>
      <c r="Y32" s="768"/>
      <c r="Z32" s="768"/>
      <c r="AA32" s="768"/>
      <c r="AB32" s="768"/>
      <c r="AC32" s="689" t="s">
        <v>1270</v>
      </c>
    </row>
    <row r="33" spans="1:29" s="9" customFormat="1" ht="176.25" customHeight="1" x14ac:dyDescent="0.25">
      <c r="A33" s="743">
        <v>22</v>
      </c>
      <c r="B33" s="17" t="s">
        <v>21</v>
      </c>
      <c r="C33" s="11" t="s">
        <v>1132</v>
      </c>
      <c r="D33" s="1213" t="s">
        <v>560</v>
      </c>
      <c r="E33" s="1213" t="s">
        <v>560</v>
      </c>
      <c r="F33" s="665" t="s">
        <v>1095</v>
      </c>
      <c r="G33" s="768" t="s">
        <v>33</v>
      </c>
      <c r="H33" s="768"/>
      <c r="I33" s="768"/>
      <c r="J33" s="768"/>
      <c r="K33" s="768"/>
      <c r="L33" s="768"/>
      <c r="M33" s="768"/>
      <c r="N33" s="768"/>
      <c r="O33" s="768"/>
      <c r="P33" s="768"/>
      <c r="Q33" s="768"/>
      <c r="R33" s="768" t="s">
        <v>1133</v>
      </c>
      <c r="S33" s="768"/>
      <c r="T33" s="768"/>
      <c r="U33" s="768"/>
      <c r="V33" s="768"/>
      <c r="W33" s="768"/>
      <c r="X33" s="768"/>
      <c r="Y33" s="768"/>
      <c r="Z33" s="768"/>
      <c r="AA33" s="768"/>
      <c r="AB33" s="768"/>
      <c r="AC33" s="689" t="s">
        <v>1345</v>
      </c>
    </row>
    <row r="34" spans="1:29" s="9" customFormat="1" ht="99.75" customHeight="1" x14ac:dyDescent="0.25">
      <c r="A34" s="743">
        <v>23</v>
      </c>
      <c r="B34" s="17" t="s">
        <v>21</v>
      </c>
      <c r="C34" s="11" t="s">
        <v>1275</v>
      </c>
      <c r="D34" s="8" t="s">
        <v>265</v>
      </c>
      <c r="E34" s="693" t="s">
        <v>265</v>
      </c>
      <c r="F34" s="665" t="s">
        <v>1435</v>
      </c>
      <c r="G34" s="732" t="s">
        <v>1434</v>
      </c>
      <c r="H34" s="691"/>
      <c r="I34" s="691"/>
      <c r="J34" s="691"/>
      <c r="K34" s="691"/>
      <c r="L34" s="691"/>
      <c r="M34" s="691"/>
      <c r="N34" s="723"/>
      <c r="O34" s="691"/>
      <c r="P34" s="691"/>
      <c r="Q34" s="692"/>
      <c r="R34" s="792" t="s">
        <v>1434</v>
      </c>
      <c r="S34" s="829"/>
      <c r="T34" s="829"/>
      <c r="U34" s="829"/>
      <c r="V34" s="829"/>
      <c r="W34" s="829"/>
      <c r="X34" s="829"/>
      <c r="Y34" s="708"/>
      <c r="Z34" s="708"/>
      <c r="AA34" s="708"/>
      <c r="AB34" s="709"/>
      <c r="AC34" s="689" t="s">
        <v>1436</v>
      </c>
    </row>
    <row r="35" spans="1:29" s="9" customFormat="1" ht="109.5" customHeight="1" x14ac:dyDescent="0.25">
      <c r="A35" s="743">
        <v>24</v>
      </c>
      <c r="B35" s="17" t="s">
        <v>35</v>
      </c>
      <c r="C35" s="11" t="s">
        <v>1444</v>
      </c>
      <c r="D35" s="8" t="str">
        <f>'Matriz de riesgos Inst'!T48</f>
        <v>BAJO</v>
      </c>
      <c r="E35" s="8" t="s">
        <v>265</v>
      </c>
      <c r="F35" s="665" t="s">
        <v>1095</v>
      </c>
      <c r="G35" s="768" t="s">
        <v>1134</v>
      </c>
      <c r="H35" s="768"/>
      <c r="I35" s="768"/>
      <c r="J35" s="768"/>
      <c r="K35" s="768"/>
      <c r="L35" s="768"/>
      <c r="M35" s="768"/>
      <c r="N35" s="768"/>
      <c r="O35" s="768"/>
      <c r="P35" s="768"/>
      <c r="Q35" s="768"/>
      <c r="R35" s="803" t="s">
        <v>1071</v>
      </c>
      <c r="S35" s="804"/>
      <c r="T35" s="804"/>
      <c r="U35" s="804"/>
      <c r="V35" s="804"/>
      <c r="W35" s="804"/>
      <c r="X35" s="804"/>
      <c r="Y35" s="804"/>
      <c r="Z35" s="804"/>
      <c r="AA35" s="804"/>
      <c r="AB35" s="805"/>
      <c r="AC35" s="689" t="s">
        <v>1285</v>
      </c>
    </row>
    <row r="36" spans="1:29" s="9" customFormat="1" ht="117.75" customHeight="1" x14ac:dyDescent="0.25">
      <c r="A36" s="743">
        <v>25</v>
      </c>
      <c r="B36" s="17" t="s">
        <v>35</v>
      </c>
      <c r="C36" s="11" t="s">
        <v>1332</v>
      </c>
      <c r="D36" s="13" t="str">
        <f>'Matriz de riesgos Inst'!T49</f>
        <v>ALTO</v>
      </c>
      <c r="E36" s="8" t="str">
        <f>'Matriz de riesgos Inst'!AJ49</f>
        <v>MODERADO</v>
      </c>
      <c r="F36" s="665" t="s">
        <v>1095</v>
      </c>
      <c r="G36" s="754" t="s">
        <v>1070</v>
      </c>
      <c r="H36" s="764"/>
      <c r="I36" s="764"/>
      <c r="J36" s="764"/>
      <c r="K36" s="764"/>
      <c r="L36" s="764"/>
      <c r="M36" s="764"/>
      <c r="N36" s="764"/>
      <c r="O36" s="764"/>
      <c r="P36" s="764"/>
      <c r="Q36" s="765"/>
      <c r="R36" s="768" t="s">
        <v>1286</v>
      </c>
      <c r="S36" s="768"/>
      <c r="T36" s="768"/>
      <c r="U36" s="768"/>
      <c r="V36" s="768"/>
      <c r="W36" s="768"/>
      <c r="X36" s="768"/>
      <c r="Y36" s="768"/>
      <c r="Z36" s="768"/>
      <c r="AA36" s="768"/>
      <c r="AB36" s="768"/>
      <c r="AC36" s="689" t="s">
        <v>1346</v>
      </c>
    </row>
    <row r="37" spans="1:29" s="9" customFormat="1" ht="151.5" customHeight="1" x14ac:dyDescent="0.25">
      <c r="A37" s="743">
        <v>26</v>
      </c>
      <c r="B37" s="17" t="s">
        <v>35</v>
      </c>
      <c r="C37" s="11" t="s">
        <v>1445</v>
      </c>
      <c r="D37" s="13" t="str">
        <f>'Matriz de riesgos Inst'!T52</f>
        <v>BAJO</v>
      </c>
      <c r="E37" s="8" t="str">
        <f>'Matriz de riesgos Inst'!AJ52</f>
        <v>BAJO</v>
      </c>
      <c r="F37" s="665" t="s">
        <v>1095</v>
      </c>
      <c r="G37" s="768" t="s">
        <v>1072</v>
      </c>
      <c r="H37" s="768"/>
      <c r="I37" s="768"/>
      <c r="J37" s="768"/>
      <c r="K37" s="768"/>
      <c r="L37" s="768"/>
      <c r="M37" s="768"/>
      <c r="N37" s="768"/>
      <c r="O37" s="768"/>
      <c r="P37" s="768"/>
      <c r="Q37" s="768"/>
      <c r="R37" s="768" t="s">
        <v>1135</v>
      </c>
      <c r="S37" s="768"/>
      <c r="T37" s="768"/>
      <c r="U37" s="768"/>
      <c r="V37" s="768"/>
      <c r="W37" s="768"/>
      <c r="X37" s="768"/>
      <c r="Y37" s="768"/>
      <c r="Z37" s="768"/>
      <c r="AA37" s="768"/>
      <c r="AB37" s="768"/>
      <c r="AC37" s="689" t="s">
        <v>1347</v>
      </c>
    </row>
    <row r="38" spans="1:29" s="9" customFormat="1" ht="157.5" customHeight="1" x14ac:dyDescent="0.25">
      <c r="A38" s="743">
        <v>27</v>
      </c>
      <c r="B38" s="17" t="s">
        <v>35</v>
      </c>
      <c r="C38" s="11" t="s">
        <v>1337</v>
      </c>
      <c r="D38" s="13" t="str">
        <f>'Matriz de riesgos Inst'!T55</f>
        <v>MODERADO</v>
      </c>
      <c r="E38" s="8" t="str">
        <f>'Matriz de riesgos Inst'!AJ55</f>
        <v>MODERADO</v>
      </c>
      <c r="F38" s="665" t="s">
        <v>1095</v>
      </c>
      <c r="G38" s="768" t="s">
        <v>1136</v>
      </c>
      <c r="H38" s="768"/>
      <c r="I38" s="768"/>
      <c r="J38" s="768"/>
      <c r="K38" s="768"/>
      <c r="L38" s="768"/>
      <c r="M38" s="768"/>
      <c r="N38" s="768"/>
      <c r="O38" s="768"/>
      <c r="P38" s="768"/>
      <c r="Q38" s="768"/>
      <c r="R38" s="768" t="s">
        <v>1137</v>
      </c>
      <c r="S38" s="768"/>
      <c r="T38" s="768"/>
      <c r="U38" s="768"/>
      <c r="V38" s="768"/>
      <c r="W38" s="768"/>
      <c r="X38" s="768"/>
      <c r="Y38" s="768"/>
      <c r="Z38" s="768"/>
      <c r="AA38" s="768"/>
      <c r="AB38" s="768"/>
      <c r="AC38" s="690" t="s">
        <v>1336</v>
      </c>
    </row>
    <row r="39" spans="1:29" s="9" customFormat="1" ht="96.75" customHeight="1" x14ac:dyDescent="0.25">
      <c r="A39" s="743">
        <v>28</v>
      </c>
      <c r="B39" s="17" t="s">
        <v>35</v>
      </c>
      <c r="C39" s="11" t="s">
        <v>1333</v>
      </c>
      <c r="D39" s="13" t="str">
        <f>'Matriz de riesgos Inst'!T58</f>
        <v>MODERADO</v>
      </c>
      <c r="E39" s="8" t="str">
        <f>'Matriz de riesgos Inst'!AJ58</f>
        <v>MODERADO</v>
      </c>
      <c r="F39" s="665" t="s">
        <v>1095</v>
      </c>
      <c r="G39" s="768" t="s">
        <v>1138</v>
      </c>
      <c r="H39" s="768"/>
      <c r="I39" s="768"/>
      <c r="J39" s="768"/>
      <c r="K39" s="768"/>
      <c r="L39" s="768"/>
      <c r="M39" s="768"/>
      <c r="N39" s="768"/>
      <c r="O39" s="768"/>
      <c r="P39" s="768"/>
      <c r="Q39" s="768"/>
      <c r="R39" s="768" t="s">
        <v>1073</v>
      </c>
      <c r="S39" s="768"/>
      <c r="T39" s="768"/>
      <c r="U39" s="768"/>
      <c r="V39" s="768"/>
      <c r="W39" s="768"/>
      <c r="X39" s="768"/>
      <c r="Y39" s="768"/>
      <c r="Z39" s="768"/>
      <c r="AA39" s="768"/>
      <c r="AB39" s="768"/>
      <c r="AC39" s="689" t="s">
        <v>1335</v>
      </c>
    </row>
    <row r="40" spans="1:29" s="9" customFormat="1" ht="129.75" customHeight="1" x14ac:dyDescent="0.25">
      <c r="A40" s="743">
        <v>29</v>
      </c>
      <c r="B40" s="17" t="s">
        <v>35</v>
      </c>
      <c r="C40" s="11" t="s">
        <v>1446</v>
      </c>
      <c r="D40" s="13" t="str">
        <f>'Matriz de riesgos Inst'!T61</f>
        <v>ALTO</v>
      </c>
      <c r="E40" s="8" t="str">
        <f>'Matriz de riesgos Inst'!AJ61</f>
        <v>MODERADO</v>
      </c>
      <c r="F40" s="665" t="s">
        <v>1095</v>
      </c>
      <c r="G40" s="768" t="s">
        <v>1139</v>
      </c>
      <c r="H40" s="768"/>
      <c r="I40" s="768"/>
      <c r="J40" s="768"/>
      <c r="K40" s="768"/>
      <c r="L40" s="768"/>
      <c r="M40" s="768"/>
      <c r="N40" s="768"/>
      <c r="O40" s="768"/>
      <c r="P40" s="768"/>
      <c r="Q40" s="768"/>
      <c r="R40" s="768" t="s">
        <v>1140</v>
      </c>
      <c r="S40" s="768"/>
      <c r="T40" s="768"/>
      <c r="U40" s="768"/>
      <c r="V40" s="768"/>
      <c r="W40" s="768"/>
      <c r="X40" s="768"/>
      <c r="Y40" s="768"/>
      <c r="Z40" s="768"/>
      <c r="AA40" s="768"/>
      <c r="AB40" s="768"/>
      <c r="AC40" s="689" t="s">
        <v>1334</v>
      </c>
    </row>
    <row r="41" spans="1:29" s="9" customFormat="1" ht="96" customHeight="1" x14ac:dyDescent="0.25">
      <c r="A41" s="743">
        <v>30</v>
      </c>
      <c r="B41" s="17" t="s">
        <v>35</v>
      </c>
      <c r="C41" s="11" t="s">
        <v>1348</v>
      </c>
      <c r="D41" s="13" t="str">
        <f>'Matriz de riesgos Inst'!T62</f>
        <v>ALTO</v>
      </c>
      <c r="E41" s="8" t="str">
        <f>'Matriz de riesgos Inst'!AJ62</f>
        <v>MODERADO</v>
      </c>
      <c r="F41" s="665" t="s">
        <v>1095</v>
      </c>
      <c r="G41" s="768" t="s">
        <v>43</v>
      </c>
      <c r="H41" s="768"/>
      <c r="I41" s="768"/>
      <c r="J41" s="768"/>
      <c r="K41" s="768"/>
      <c r="L41" s="768"/>
      <c r="M41" s="768"/>
      <c r="N41" s="768"/>
      <c r="O41" s="768"/>
      <c r="P41" s="768"/>
      <c r="Q41" s="768"/>
      <c r="R41" s="768" t="s">
        <v>1074</v>
      </c>
      <c r="S41" s="768"/>
      <c r="T41" s="768"/>
      <c r="U41" s="768"/>
      <c r="V41" s="768"/>
      <c r="W41" s="768"/>
      <c r="X41" s="768"/>
      <c r="Y41" s="768"/>
      <c r="Z41" s="768"/>
      <c r="AA41" s="768"/>
      <c r="AB41" s="768"/>
      <c r="AC41" s="681" t="s">
        <v>1349</v>
      </c>
    </row>
    <row r="42" spans="1:29" s="9" customFormat="1" ht="160.5" customHeight="1" x14ac:dyDescent="0.25">
      <c r="A42" s="743">
        <v>31</v>
      </c>
      <c r="B42" s="17" t="s">
        <v>35</v>
      </c>
      <c r="C42" s="11" t="s">
        <v>45</v>
      </c>
      <c r="D42" s="13" t="str">
        <f>'Matriz de riesgos Inst'!T64</f>
        <v>ALTO</v>
      </c>
      <c r="E42" s="8" t="str">
        <f>'Matriz de riesgos Inst'!AJ64</f>
        <v>MODERADO</v>
      </c>
      <c r="F42" s="665" t="s">
        <v>1095</v>
      </c>
      <c r="G42" s="768" t="s">
        <v>1141</v>
      </c>
      <c r="H42" s="768"/>
      <c r="I42" s="768"/>
      <c r="J42" s="768"/>
      <c r="K42" s="768"/>
      <c r="L42" s="768"/>
      <c r="M42" s="768"/>
      <c r="N42" s="768"/>
      <c r="O42" s="768"/>
      <c r="P42" s="768"/>
      <c r="Q42" s="768"/>
      <c r="R42" s="768" t="s">
        <v>1075</v>
      </c>
      <c r="S42" s="768"/>
      <c r="T42" s="768"/>
      <c r="U42" s="768"/>
      <c r="V42" s="768"/>
      <c r="W42" s="768"/>
      <c r="X42" s="768"/>
      <c r="Y42" s="768"/>
      <c r="Z42" s="768"/>
      <c r="AA42" s="768"/>
      <c r="AB42" s="768"/>
      <c r="AC42" s="689" t="s">
        <v>1350</v>
      </c>
    </row>
    <row r="43" spans="1:29" s="9" customFormat="1" ht="102" customHeight="1" x14ac:dyDescent="0.25">
      <c r="A43" s="743">
        <v>32</v>
      </c>
      <c r="B43" s="17" t="s">
        <v>1360</v>
      </c>
      <c r="C43" s="11" t="s">
        <v>1447</v>
      </c>
      <c r="D43" s="13" t="s">
        <v>560</v>
      </c>
      <c r="E43" s="1213" t="s">
        <v>560</v>
      </c>
      <c r="F43" s="665" t="s">
        <v>1095</v>
      </c>
      <c r="G43" s="663" t="s">
        <v>1353</v>
      </c>
      <c r="H43" s="663"/>
      <c r="I43" s="663"/>
      <c r="J43" s="663"/>
      <c r="K43" s="663"/>
      <c r="L43" s="663"/>
      <c r="M43" s="663"/>
      <c r="N43" s="754"/>
      <c r="O43" s="752"/>
      <c r="P43" s="752"/>
      <c r="Q43" s="753"/>
      <c r="R43" s="754" t="s">
        <v>1352</v>
      </c>
      <c r="S43" s="752"/>
      <c r="T43" s="752"/>
      <c r="U43" s="752"/>
      <c r="V43" s="752"/>
      <c r="W43" s="752"/>
      <c r="X43" s="752"/>
      <c r="Y43" s="752"/>
      <c r="Z43" s="752"/>
      <c r="AA43" s="752"/>
      <c r="AB43" s="753"/>
      <c r="AC43" s="663" t="s">
        <v>1351</v>
      </c>
    </row>
    <row r="44" spans="1:29" s="9" customFormat="1" ht="120.75" customHeight="1" x14ac:dyDescent="0.25">
      <c r="A44" s="743">
        <v>33</v>
      </c>
      <c r="B44" s="17" t="s">
        <v>1358</v>
      </c>
      <c r="C44" s="11" t="s">
        <v>1354</v>
      </c>
      <c r="D44" s="721" t="s">
        <v>560</v>
      </c>
      <c r="E44" s="686" t="s">
        <v>560</v>
      </c>
      <c r="F44" s="665" t="s">
        <v>1361</v>
      </c>
      <c r="G44" s="722" t="s">
        <v>1355</v>
      </c>
      <c r="H44" s="663"/>
      <c r="I44" s="663"/>
      <c r="J44" s="663"/>
      <c r="K44" s="663"/>
      <c r="L44" s="663"/>
      <c r="M44" s="663"/>
      <c r="N44" s="663"/>
      <c r="O44" s="663"/>
      <c r="P44" s="663"/>
      <c r="Q44" s="663"/>
      <c r="R44" s="809" t="s">
        <v>1356</v>
      </c>
      <c r="S44" s="752"/>
      <c r="T44" s="752"/>
      <c r="U44" s="752"/>
      <c r="V44" s="752"/>
      <c r="W44" s="752"/>
      <c r="X44" s="752"/>
      <c r="Y44" s="691"/>
      <c r="Z44" s="691"/>
      <c r="AA44" s="691"/>
      <c r="AB44" s="692"/>
      <c r="AC44" s="663" t="s">
        <v>1357</v>
      </c>
    </row>
    <row r="45" spans="1:29" s="9" customFormat="1" ht="74.25" customHeight="1" x14ac:dyDescent="0.25">
      <c r="A45" s="745">
        <v>34</v>
      </c>
      <c r="B45" s="17" t="s">
        <v>1360</v>
      </c>
      <c r="C45" s="11" t="s">
        <v>1359</v>
      </c>
      <c r="D45" s="721" t="s">
        <v>560</v>
      </c>
      <c r="E45" s="686" t="s">
        <v>560</v>
      </c>
      <c r="F45" s="665" t="s">
        <v>1095</v>
      </c>
      <c r="G45" s="663" t="s">
        <v>1363</v>
      </c>
      <c r="H45" s="663"/>
      <c r="I45" s="663"/>
      <c r="J45" s="663"/>
      <c r="K45" s="663"/>
      <c r="L45" s="663"/>
      <c r="M45" s="663"/>
      <c r="N45" s="663"/>
      <c r="O45" s="663"/>
      <c r="P45" s="663"/>
      <c r="Q45" s="663"/>
      <c r="R45" s="809" t="s">
        <v>1362</v>
      </c>
      <c r="S45" s="810"/>
      <c r="T45" s="810"/>
      <c r="U45" s="810"/>
      <c r="V45" s="810"/>
      <c r="W45" s="810"/>
      <c r="X45" s="810"/>
      <c r="Y45" s="691"/>
      <c r="Z45" s="691"/>
      <c r="AA45" s="691"/>
      <c r="AB45" s="692"/>
      <c r="AC45" s="663" t="s">
        <v>1364</v>
      </c>
    </row>
    <row r="46" spans="1:29" s="9" customFormat="1" ht="89.25" customHeight="1" x14ac:dyDescent="0.25">
      <c r="A46" s="743">
        <v>35</v>
      </c>
      <c r="B46" s="17" t="s">
        <v>1365</v>
      </c>
      <c r="C46" s="11" t="s">
        <v>1366</v>
      </c>
      <c r="D46" s="724" t="s">
        <v>193</v>
      </c>
      <c r="E46" s="686" t="s">
        <v>265</v>
      </c>
      <c r="F46" s="665" t="s">
        <v>1331</v>
      </c>
      <c r="G46" s="8" t="s">
        <v>1331</v>
      </c>
      <c r="H46" s="663"/>
      <c r="I46" s="663"/>
      <c r="J46" s="663"/>
      <c r="K46" s="663"/>
      <c r="L46" s="663"/>
      <c r="M46" s="663"/>
      <c r="N46" s="663"/>
      <c r="O46" s="663"/>
      <c r="P46" s="663"/>
      <c r="Q46" s="663"/>
      <c r="R46" s="811" t="s">
        <v>1331</v>
      </c>
      <c r="S46" s="812"/>
      <c r="T46" s="812"/>
      <c r="U46" s="812"/>
      <c r="V46" s="812"/>
      <c r="W46" s="812"/>
      <c r="X46" s="812"/>
      <c r="Y46" s="691"/>
      <c r="Z46" s="691"/>
      <c r="AA46" s="691"/>
      <c r="AB46" s="692"/>
      <c r="AC46" s="725" t="s">
        <v>1367</v>
      </c>
    </row>
    <row r="47" spans="1:29" s="9" customFormat="1" ht="94.5" customHeight="1" x14ac:dyDescent="0.25">
      <c r="A47" s="743">
        <v>36</v>
      </c>
      <c r="B47" s="17" t="s">
        <v>1365</v>
      </c>
      <c r="C47" s="11" t="s">
        <v>1368</v>
      </c>
      <c r="D47" s="726" t="s">
        <v>265</v>
      </c>
      <c r="E47" s="727" t="s">
        <v>265</v>
      </c>
      <c r="F47" s="665" t="s">
        <v>1369</v>
      </c>
      <c r="G47" s="8" t="s">
        <v>1331</v>
      </c>
      <c r="H47" s="663"/>
      <c r="I47" s="663"/>
      <c r="J47" s="663"/>
      <c r="K47" s="663"/>
      <c r="L47" s="663"/>
      <c r="M47" s="663"/>
      <c r="N47" s="663"/>
      <c r="O47" s="663"/>
      <c r="P47" s="663"/>
      <c r="Q47" s="663"/>
      <c r="R47" s="811" t="s">
        <v>1331</v>
      </c>
      <c r="S47" s="812"/>
      <c r="T47" s="812"/>
      <c r="U47" s="812"/>
      <c r="V47" s="812"/>
      <c r="W47" s="812"/>
      <c r="X47" s="812"/>
      <c r="Y47" s="691"/>
      <c r="Z47" s="691"/>
      <c r="AA47" s="691"/>
      <c r="AB47" s="692"/>
      <c r="AC47" s="725" t="s">
        <v>1370</v>
      </c>
    </row>
    <row r="48" spans="1:29" s="662" customFormat="1" ht="207" customHeight="1" x14ac:dyDescent="0.25">
      <c r="A48" s="743">
        <v>37</v>
      </c>
      <c r="B48" s="17" t="s">
        <v>47</v>
      </c>
      <c r="C48" s="11" t="s">
        <v>1076</v>
      </c>
      <c r="D48" s="8" t="str">
        <f>'Matriz de riesgos Asist'!T101</f>
        <v>MODERADO</v>
      </c>
      <c r="E48" s="8" t="str">
        <f>'Matriz de riesgos Asist'!AJ101</f>
        <v>BAJO</v>
      </c>
      <c r="F48" s="665" t="s">
        <v>1095</v>
      </c>
      <c r="G48" s="768" t="s">
        <v>1142</v>
      </c>
      <c r="H48" s="768"/>
      <c r="I48" s="768"/>
      <c r="J48" s="768"/>
      <c r="K48" s="768"/>
      <c r="L48" s="768"/>
      <c r="M48" s="768"/>
      <c r="N48" s="768"/>
      <c r="O48" s="768"/>
      <c r="P48" s="768"/>
      <c r="Q48" s="768"/>
      <c r="R48" s="768" t="s">
        <v>1143</v>
      </c>
      <c r="S48" s="768"/>
      <c r="T48" s="768"/>
      <c r="U48" s="768"/>
      <c r="V48" s="768"/>
      <c r="W48" s="768"/>
      <c r="X48" s="768"/>
      <c r="Y48" s="768"/>
      <c r="Z48" s="768"/>
      <c r="AA48" s="768"/>
      <c r="AB48" s="768"/>
      <c r="AC48" s="722" t="s">
        <v>1371</v>
      </c>
    </row>
    <row r="49" spans="1:29" s="9" customFormat="1" ht="133.5" customHeight="1" x14ac:dyDescent="0.25">
      <c r="A49" s="743">
        <v>38</v>
      </c>
      <c r="B49" s="17" t="s">
        <v>47</v>
      </c>
      <c r="C49" s="11" t="s">
        <v>49</v>
      </c>
      <c r="D49" s="13" t="str">
        <f>'Matriz de riesgos Asist'!T104</f>
        <v>MODERADO</v>
      </c>
      <c r="E49" s="8" t="str">
        <f>'Matriz de riesgos Asist'!AJ104</f>
        <v>BAJO</v>
      </c>
      <c r="F49" s="665" t="s">
        <v>1095</v>
      </c>
      <c r="G49" s="768" t="s">
        <v>1144</v>
      </c>
      <c r="H49" s="768"/>
      <c r="I49" s="768"/>
      <c r="J49" s="768"/>
      <c r="K49" s="768"/>
      <c r="L49" s="768"/>
      <c r="M49" s="768"/>
      <c r="N49" s="768"/>
      <c r="O49" s="768"/>
      <c r="P49" s="768"/>
      <c r="Q49" s="768"/>
      <c r="R49" s="768" t="s">
        <v>1145</v>
      </c>
      <c r="S49" s="768"/>
      <c r="T49" s="768"/>
      <c r="U49" s="768"/>
      <c r="V49" s="768"/>
      <c r="W49" s="768"/>
      <c r="X49" s="768"/>
      <c r="Y49" s="768"/>
      <c r="Z49" s="768"/>
      <c r="AA49" s="768"/>
      <c r="AB49" s="768"/>
      <c r="AC49" s="689" t="s">
        <v>1372</v>
      </c>
    </row>
    <row r="50" spans="1:29" s="9" customFormat="1" ht="99.75" customHeight="1" x14ac:dyDescent="0.25">
      <c r="A50" s="743">
        <v>39</v>
      </c>
      <c r="B50" s="17" t="s">
        <v>47</v>
      </c>
      <c r="C50" s="11" t="s">
        <v>50</v>
      </c>
      <c r="D50" s="13" t="str">
        <f>'Matriz de riesgos Asist'!T109</f>
        <v>BAJO</v>
      </c>
      <c r="E50" s="8" t="str">
        <f>'Matriz de riesgos Asist'!AJ109</f>
        <v>BAJO</v>
      </c>
      <c r="F50" s="665" t="s">
        <v>1095</v>
      </c>
      <c r="G50" s="768" t="s">
        <v>1146</v>
      </c>
      <c r="H50" s="768"/>
      <c r="I50" s="768"/>
      <c r="J50" s="768"/>
      <c r="K50" s="768"/>
      <c r="L50" s="768"/>
      <c r="M50" s="768"/>
      <c r="N50" s="768"/>
      <c r="O50" s="768"/>
      <c r="P50" s="768"/>
      <c r="Q50" s="768"/>
      <c r="R50" s="768" t="s">
        <v>1068</v>
      </c>
      <c r="S50" s="768"/>
      <c r="T50" s="768"/>
      <c r="U50" s="768"/>
      <c r="V50" s="768"/>
      <c r="W50" s="768"/>
      <c r="X50" s="768"/>
      <c r="Y50" s="768"/>
      <c r="Z50" s="768"/>
      <c r="AA50" s="768"/>
      <c r="AB50" s="768"/>
      <c r="AC50" s="690" t="s">
        <v>1373</v>
      </c>
    </row>
    <row r="51" spans="1:29" s="9" customFormat="1" ht="100.5" customHeight="1" x14ac:dyDescent="0.25">
      <c r="A51" s="743">
        <v>40</v>
      </c>
      <c r="B51" s="17" t="s">
        <v>47</v>
      </c>
      <c r="C51" s="11" t="s">
        <v>1147</v>
      </c>
      <c r="D51" s="13" t="str">
        <f>'Matriz de riesgos Asist'!T111</f>
        <v>MODERADO</v>
      </c>
      <c r="E51" s="8" t="str">
        <f>'Matriz de riesgos Asist'!AJ111</f>
        <v>BAJO</v>
      </c>
      <c r="F51" s="665" t="s">
        <v>1095</v>
      </c>
      <c r="G51" s="768" t="s">
        <v>1148</v>
      </c>
      <c r="H51" s="768"/>
      <c r="I51" s="768"/>
      <c r="J51" s="768"/>
      <c r="K51" s="768"/>
      <c r="L51" s="768"/>
      <c r="M51" s="768"/>
      <c r="N51" s="768"/>
      <c r="O51" s="768"/>
      <c r="P51" s="768"/>
      <c r="Q51" s="768"/>
      <c r="R51" s="768" t="s">
        <v>1149</v>
      </c>
      <c r="S51" s="768"/>
      <c r="T51" s="768"/>
      <c r="U51" s="768"/>
      <c r="V51" s="768"/>
      <c r="W51" s="768"/>
      <c r="X51" s="768"/>
      <c r="Y51" s="768"/>
      <c r="Z51" s="768"/>
      <c r="AA51" s="768"/>
      <c r="AB51" s="768"/>
      <c r="AC51" s="690" t="s">
        <v>1443</v>
      </c>
    </row>
    <row r="52" spans="1:29" s="9" customFormat="1" ht="201.75" customHeight="1" x14ac:dyDescent="0.25">
      <c r="A52" s="743">
        <v>41</v>
      </c>
      <c r="B52" s="17" t="s">
        <v>9</v>
      </c>
      <c r="C52" s="11" t="s">
        <v>1301</v>
      </c>
      <c r="D52" s="13" t="str">
        <f>'Matriz de riesgos Asist'!T17</f>
        <v>BAJO</v>
      </c>
      <c r="E52" s="8" t="str">
        <f>'Matriz de riesgos Asist'!AJ17</f>
        <v>BAJO</v>
      </c>
      <c r="F52" s="665" t="s">
        <v>1095</v>
      </c>
      <c r="G52" s="768" t="s">
        <v>1150</v>
      </c>
      <c r="H52" s="768"/>
      <c r="I52" s="768"/>
      <c r="J52" s="768"/>
      <c r="K52" s="768"/>
      <c r="L52" s="768"/>
      <c r="M52" s="768"/>
      <c r="N52" s="768"/>
      <c r="O52" s="768"/>
      <c r="P52" s="768"/>
      <c r="Q52" s="768"/>
      <c r="R52" s="768" t="s">
        <v>1077</v>
      </c>
      <c r="S52" s="768"/>
      <c r="T52" s="768"/>
      <c r="U52" s="768"/>
      <c r="V52" s="768"/>
      <c r="W52" s="768"/>
      <c r="X52" s="768"/>
      <c r="Y52" s="768"/>
      <c r="Z52" s="768"/>
      <c r="AA52" s="768"/>
      <c r="AB52" s="768"/>
      <c r="AC52" s="689" t="s">
        <v>1287</v>
      </c>
    </row>
    <row r="53" spans="1:29" s="9" customFormat="1" ht="116.25" customHeight="1" x14ac:dyDescent="0.25">
      <c r="A53" s="743">
        <v>42</v>
      </c>
      <c r="B53" s="17" t="s">
        <v>9</v>
      </c>
      <c r="C53" s="11" t="s">
        <v>1302</v>
      </c>
      <c r="D53" s="13" t="str">
        <f>'Matriz de riesgos Asist'!T18</f>
        <v>MODERADO</v>
      </c>
      <c r="E53" s="8" t="s">
        <v>193</v>
      </c>
      <c r="F53" s="665" t="s">
        <v>1095</v>
      </c>
      <c r="G53" s="763" t="s">
        <v>53</v>
      </c>
      <c r="H53" s="763"/>
      <c r="I53" s="763"/>
      <c r="J53" s="763"/>
      <c r="K53" s="763"/>
      <c r="L53" s="763"/>
      <c r="M53" s="763"/>
      <c r="N53" s="763"/>
      <c r="O53" s="763"/>
      <c r="P53" s="763"/>
      <c r="Q53" s="763"/>
      <c r="R53" s="768" t="s">
        <v>1151</v>
      </c>
      <c r="S53" s="768"/>
      <c r="T53" s="768"/>
      <c r="U53" s="768"/>
      <c r="V53" s="768"/>
      <c r="W53" s="768"/>
      <c r="X53" s="768"/>
      <c r="Y53" s="768"/>
      <c r="Z53" s="768"/>
      <c r="AA53" s="768"/>
      <c r="AB53" s="768"/>
      <c r="AC53" s="689" t="s">
        <v>1264</v>
      </c>
    </row>
    <row r="54" spans="1:29" s="9" customFormat="1" ht="177.75" customHeight="1" x14ac:dyDescent="0.25">
      <c r="A54" s="743">
        <v>43</v>
      </c>
      <c r="B54" s="17" t="s">
        <v>9</v>
      </c>
      <c r="C54" s="11" t="s">
        <v>1303</v>
      </c>
      <c r="D54" s="13" t="str">
        <f>'Matriz de riesgos Asist'!T19</f>
        <v>MODERADO</v>
      </c>
      <c r="E54" s="8" t="s">
        <v>193</v>
      </c>
      <c r="F54" s="665" t="s">
        <v>1095</v>
      </c>
      <c r="G54" s="768" t="s">
        <v>1152</v>
      </c>
      <c r="H54" s="768"/>
      <c r="I54" s="768"/>
      <c r="J54" s="768"/>
      <c r="K54" s="768"/>
      <c r="L54" s="768"/>
      <c r="M54" s="768"/>
      <c r="N54" s="768"/>
      <c r="O54" s="768"/>
      <c r="P54" s="768"/>
      <c r="Q54" s="768"/>
      <c r="R54" s="768" t="s">
        <v>1063</v>
      </c>
      <c r="S54" s="768"/>
      <c r="T54" s="768"/>
      <c r="U54" s="768"/>
      <c r="V54" s="768"/>
      <c r="W54" s="768"/>
      <c r="X54" s="768"/>
      <c r="Y54" s="768"/>
      <c r="Z54" s="768"/>
      <c r="AA54" s="768"/>
      <c r="AB54" s="768"/>
      <c r="AC54" s="687" t="s">
        <v>1472</v>
      </c>
    </row>
    <row r="55" spans="1:29" s="9" customFormat="1" ht="214.5" customHeight="1" x14ac:dyDescent="0.25">
      <c r="A55" s="743">
        <v>44</v>
      </c>
      <c r="B55" s="17" t="s">
        <v>9</v>
      </c>
      <c r="C55" s="664" t="s">
        <v>55</v>
      </c>
      <c r="D55" s="13" t="str">
        <f>'Matriz de riesgos Asist'!T21</f>
        <v>MODERADO</v>
      </c>
      <c r="E55" s="8" t="s">
        <v>193</v>
      </c>
      <c r="F55" s="665" t="s">
        <v>1095</v>
      </c>
      <c r="G55" s="768" t="s">
        <v>1153</v>
      </c>
      <c r="H55" s="768"/>
      <c r="I55" s="768"/>
      <c r="J55" s="768"/>
      <c r="K55" s="768"/>
      <c r="L55" s="768"/>
      <c r="M55" s="768"/>
      <c r="N55" s="768"/>
      <c r="O55" s="768"/>
      <c r="P55" s="768"/>
      <c r="Q55" s="768"/>
      <c r="R55" s="768" t="s">
        <v>1154</v>
      </c>
      <c r="S55" s="768"/>
      <c r="T55" s="768"/>
      <c r="U55" s="768"/>
      <c r="V55" s="768"/>
      <c r="W55" s="768"/>
      <c r="X55" s="768"/>
      <c r="Y55" s="768"/>
      <c r="Z55" s="768"/>
      <c r="AA55" s="768"/>
      <c r="AB55" s="768"/>
      <c r="AC55" s="683" t="s">
        <v>1453</v>
      </c>
    </row>
    <row r="56" spans="1:29" s="9" customFormat="1" ht="273" customHeight="1" x14ac:dyDescent="0.25">
      <c r="A56" s="743">
        <v>45</v>
      </c>
      <c r="B56" s="17" t="s">
        <v>9</v>
      </c>
      <c r="C56" s="11" t="s">
        <v>1304</v>
      </c>
      <c r="D56" s="13" t="str">
        <f>'Matriz de riesgos Asist'!T25</f>
        <v>MODERADO</v>
      </c>
      <c r="E56" s="694" t="s">
        <v>1288</v>
      </c>
      <c r="F56" s="665" t="s">
        <v>1095</v>
      </c>
      <c r="G56" s="768" t="s">
        <v>1155</v>
      </c>
      <c r="H56" s="768"/>
      <c r="I56" s="768"/>
      <c r="J56" s="768"/>
      <c r="K56" s="768"/>
      <c r="L56" s="768"/>
      <c r="M56" s="768"/>
      <c r="N56" s="768"/>
      <c r="O56" s="768"/>
      <c r="P56" s="768"/>
      <c r="Q56" s="768"/>
      <c r="R56" s="768" t="s">
        <v>1305</v>
      </c>
      <c r="S56" s="768"/>
      <c r="T56" s="768"/>
      <c r="U56" s="768"/>
      <c r="V56" s="768"/>
      <c r="W56" s="768"/>
      <c r="X56" s="768"/>
      <c r="Y56" s="768"/>
      <c r="Z56" s="768"/>
      <c r="AA56" s="768"/>
      <c r="AB56" s="768"/>
      <c r="AC56" s="689" t="s">
        <v>1454</v>
      </c>
    </row>
    <row r="57" spans="1:29" s="9" customFormat="1" ht="263.25" customHeight="1" x14ac:dyDescent="0.25">
      <c r="A57" s="743">
        <v>46</v>
      </c>
      <c r="B57" s="17" t="s">
        <v>9</v>
      </c>
      <c r="C57" s="11" t="s">
        <v>1306</v>
      </c>
      <c r="D57" s="13" t="str">
        <f>'Matriz de riesgos Asist'!T32</f>
        <v>ALTO</v>
      </c>
      <c r="E57" s="8" t="str">
        <f>'Matriz de riesgos Asist'!AJ32</f>
        <v>MODERADO</v>
      </c>
      <c r="F57" s="665" t="s">
        <v>1095</v>
      </c>
      <c r="G57" s="768" t="s">
        <v>1156</v>
      </c>
      <c r="H57" s="768"/>
      <c r="I57" s="768"/>
      <c r="J57" s="768"/>
      <c r="K57" s="768"/>
      <c r="L57" s="768"/>
      <c r="M57" s="768"/>
      <c r="N57" s="768"/>
      <c r="O57" s="768"/>
      <c r="P57" s="768"/>
      <c r="Q57" s="768"/>
      <c r="R57" s="768" t="s">
        <v>1157</v>
      </c>
      <c r="S57" s="768"/>
      <c r="T57" s="768"/>
      <c r="U57" s="768"/>
      <c r="V57" s="768"/>
      <c r="W57" s="768"/>
      <c r="X57" s="768"/>
      <c r="Y57" s="768"/>
      <c r="Z57" s="768"/>
      <c r="AA57" s="768"/>
      <c r="AB57" s="768"/>
      <c r="AC57" s="683" t="s">
        <v>1455</v>
      </c>
    </row>
    <row r="58" spans="1:29" s="9" customFormat="1" ht="191.25" customHeight="1" x14ac:dyDescent="0.25">
      <c r="A58" s="743">
        <v>47</v>
      </c>
      <c r="B58" s="17" t="s">
        <v>9</v>
      </c>
      <c r="C58" s="11" t="s">
        <v>1307</v>
      </c>
      <c r="D58" s="13" t="str">
        <f>'Matriz de riesgos Asist'!T34</f>
        <v>MODERADO</v>
      </c>
      <c r="E58" s="8" t="s">
        <v>193</v>
      </c>
      <c r="F58" s="665" t="s">
        <v>1095</v>
      </c>
      <c r="G58" s="768" t="s">
        <v>1158</v>
      </c>
      <c r="H58" s="768"/>
      <c r="I58" s="768"/>
      <c r="J58" s="768"/>
      <c r="K58" s="768"/>
      <c r="L58" s="768"/>
      <c r="M58" s="768"/>
      <c r="N58" s="768"/>
      <c r="O58" s="768"/>
      <c r="P58" s="768"/>
      <c r="Q58" s="768"/>
      <c r="R58" s="768" t="s">
        <v>1159</v>
      </c>
      <c r="S58" s="814"/>
      <c r="T58" s="814"/>
      <c r="U58" s="814"/>
      <c r="V58" s="814"/>
      <c r="W58" s="814"/>
      <c r="X58" s="814"/>
      <c r="Y58" s="814"/>
      <c r="Z58" s="814"/>
      <c r="AA58" s="814"/>
      <c r="AB58" s="814"/>
      <c r="AC58" s="704" t="s">
        <v>1456</v>
      </c>
    </row>
    <row r="59" spans="1:29" s="9" customFormat="1" ht="156" customHeight="1" x14ac:dyDescent="0.25">
      <c r="A59" s="743">
        <v>48</v>
      </c>
      <c r="B59" s="17" t="s">
        <v>9</v>
      </c>
      <c r="C59" s="11" t="s">
        <v>1308</v>
      </c>
      <c r="D59" s="13" t="str">
        <f>'Matriz de riesgos Asist'!T35</f>
        <v>BAJO</v>
      </c>
      <c r="E59" s="8" t="str">
        <f>'Matriz de riesgos Asist'!AJ35</f>
        <v>BAJO</v>
      </c>
      <c r="F59" s="665" t="s">
        <v>1095</v>
      </c>
      <c r="G59" s="768" t="s">
        <v>1160</v>
      </c>
      <c r="H59" s="768"/>
      <c r="I59" s="768"/>
      <c r="J59" s="768"/>
      <c r="K59" s="768"/>
      <c r="L59" s="768"/>
      <c r="M59" s="768"/>
      <c r="N59" s="768"/>
      <c r="O59" s="768"/>
      <c r="P59" s="768"/>
      <c r="Q59" s="768"/>
      <c r="R59" s="768" t="s">
        <v>1081</v>
      </c>
      <c r="S59" s="813"/>
      <c r="T59" s="813"/>
      <c r="U59" s="813"/>
      <c r="V59" s="813"/>
      <c r="W59" s="813"/>
      <c r="X59" s="813"/>
      <c r="Y59" s="813"/>
      <c r="Z59" s="813"/>
      <c r="AA59" s="813"/>
      <c r="AB59" s="813"/>
      <c r="AC59" s="689" t="s">
        <v>1265</v>
      </c>
    </row>
    <row r="60" spans="1:29" s="9" customFormat="1" ht="246" customHeight="1" x14ac:dyDescent="0.25">
      <c r="A60" s="743">
        <v>49</v>
      </c>
      <c r="B60" s="17" t="s">
        <v>9</v>
      </c>
      <c r="C60" s="11" t="s">
        <v>1309</v>
      </c>
      <c r="D60" s="13" t="str">
        <f>'Matriz de riesgos Asist'!T37</f>
        <v>MODERADO</v>
      </c>
      <c r="E60" s="8" t="str">
        <f>'Matriz de riesgos Asist'!AJ37</f>
        <v>MODERADO</v>
      </c>
      <c r="F60" s="665" t="s">
        <v>1095</v>
      </c>
      <c r="G60" s="768" t="s">
        <v>1161</v>
      </c>
      <c r="H60" s="768"/>
      <c r="I60" s="768"/>
      <c r="J60" s="768"/>
      <c r="K60" s="768"/>
      <c r="L60" s="768"/>
      <c r="M60" s="768"/>
      <c r="N60" s="768"/>
      <c r="O60" s="768"/>
      <c r="P60" s="768"/>
      <c r="Q60" s="768"/>
      <c r="R60" s="768" t="s">
        <v>1162</v>
      </c>
      <c r="S60" s="814"/>
      <c r="T60" s="814"/>
      <c r="U60" s="814"/>
      <c r="V60" s="814"/>
      <c r="W60" s="814"/>
      <c r="X60" s="814"/>
      <c r="Y60" s="814"/>
      <c r="Z60" s="814"/>
      <c r="AA60" s="814"/>
      <c r="AB60" s="814"/>
      <c r="AC60" s="689" t="s">
        <v>1457</v>
      </c>
    </row>
    <row r="61" spans="1:29" s="9" customFormat="1" ht="220.5" customHeight="1" x14ac:dyDescent="0.25">
      <c r="A61" s="743">
        <v>50</v>
      </c>
      <c r="B61" s="17" t="s">
        <v>9</v>
      </c>
      <c r="C61" s="11" t="s">
        <v>1310</v>
      </c>
      <c r="D61" s="13" t="str">
        <f>'Matriz de riesgos Asist'!T38</f>
        <v>MODERADO</v>
      </c>
      <c r="E61" s="8" t="str">
        <f>'Matriz de riesgos Asist'!AJ37</f>
        <v>MODERADO</v>
      </c>
      <c r="F61" s="665" t="s">
        <v>1095</v>
      </c>
      <c r="G61" s="768" t="s">
        <v>1163</v>
      </c>
      <c r="H61" s="768"/>
      <c r="I61" s="768"/>
      <c r="J61" s="768"/>
      <c r="K61" s="768"/>
      <c r="L61" s="768"/>
      <c r="M61" s="768"/>
      <c r="N61" s="768"/>
      <c r="O61" s="768"/>
      <c r="P61" s="768"/>
      <c r="Q61" s="768"/>
      <c r="R61" s="768" t="s">
        <v>1164</v>
      </c>
      <c r="S61" s="768"/>
      <c r="T61" s="768"/>
      <c r="U61" s="768"/>
      <c r="V61" s="768"/>
      <c r="W61" s="768"/>
      <c r="X61" s="768"/>
      <c r="Y61" s="768"/>
      <c r="Z61" s="768"/>
      <c r="AA61" s="768"/>
      <c r="AB61" s="768"/>
      <c r="AC61" s="688" t="s">
        <v>1458</v>
      </c>
    </row>
    <row r="62" spans="1:29" s="9" customFormat="1" ht="171" customHeight="1" x14ac:dyDescent="0.25">
      <c r="A62" s="743">
        <v>51</v>
      </c>
      <c r="B62" s="17" t="s">
        <v>9</v>
      </c>
      <c r="C62" s="11" t="s">
        <v>1311</v>
      </c>
      <c r="D62" s="13" t="str">
        <f>'Matriz de riesgos Asist'!T38</f>
        <v>MODERADO</v>
      </c>
      <c r="E62" s="8" t="s">
        <v>193</v>
      </c>
      <c r="F62" s="665" t="s">
        <v>1095</v>
      </c>
      <c r="G62" s="768" t="s">
        <v>1165</v>
      </c>
      <c r="H62" s="768"/>
      <c r="I62" s="768"/>
      <c r="J62" s="768"/>
      <c r="K62" s="768"/>
      <c r="L62" s="768"/>
      <c r="M62" s="768"/>
      <c r="N62" s="768"/>
      <c r="O62" s="768"/>
      <c r="P62" s="768"/>
      <c r="Q62" s="768"/>
      <c r="R62" s="768" t="s">
        <v>1166</v>
      </c>
      <c r="S62" s="768"/>
      <c r="T62" s="768"/>
      <c r="U62" s="768"/>
      <c r="V62" s="768"/>
      <c r="W62" s="768"/>
      <c r="X62" s="768"/>
      <c r="Y62" s="768"/>
      <c r="Z62" s="768"/>
      <c r="AA62" s="768"/>
      <c r="AB62" s="768"/>
      <c r="AC62" s="689" t="s">
        <v>1459</v>
      </c>
    </row>
    <row r="63" spans="1:29" s="9" customFormat="1" ht="193.5" customHeight="1" x14ac:dyDescent="0.25">
      <c r="A63" s="743">
        <v>52</v>
      </c>
      <c r="B63" s="663" t="s">
        <v>9</v>
      </c>
      <c r="C63" s="11" t="s">
        <v>1312</v>
      </c>
      <c r="D63" s="13" t="str">
        <f>'Matriz de riesgos Asist'!T41</f>
        <v>MODERADO</v>
      </c>
      <c r="E63" s="8" t="s">
        <v>193</v>
      </c>
      <c r="F63" s="665" t="s">
        <v>1095</v>
      </c>
      <c r="G63" s="768" t="s">
        <v>63</v>
      </c>
      <c r="H63" s="768"/>
      <c r="I63" s="768"/>
      <c r="J63" s="768"/>
      <c r="K63" s="768"/>
      <c r="L63" s="768"/>
      <c r="M63" s="768"/>
      <c r="N63" s="768"/>
      <c r="O63" s="768"/>
      <c r="P63" s="768"/>
      <c r="Q63" s="768"/>
      <c r="R63" s="768" t="s">
        <v>1084</v>
      </c>
      <c r="S63" s="768"/>
      <c r="T63" s="768"/>
      <c r="U63" s="768"/>
      <c r="V63" s="768"/>
      <c r="W63" s="768"/>
      <c r="X63" s="768"/>
      <c r="Y63" s="768"/>
      <c r="Z63" s="768"/>
      <c r="AA63" s="768"/>
      <c r="AB63" s="768"/>
      <c r="AC63" s="689" t="s">
        <v>1460</v>
      </c>
    </row>
    <row r="64" spans="1:29" s="9" customFormat="1" ht="177.75" customHeight="1" x14ac:dyDescent="0.25">
      <c r="A64" s="743">
        <v>53</v>
      </c>
      <c r="B64" s="17" t="s">
        <v>8</v>
      </c>
      <c r="C64" s="11" t="s">
        <v>1313</v>
      </c>
      <c r="D64" s="13" t="str">
        <f>'Matriz de riesgos Asist'!T45</f>
        <v>MODERADO</v>
      </c>
      <c r="E64" s="8" t="s">
        <v>265</v>
      </c>
      <c r="F64" s="665" t="s">
        <v>1095</v>
      </c>
      <c r="G64" s="768" t="s">
        <v>1167</v>
      </c>
      <c r="H64" s="768"/>
      <c r="I64" s="768"/>
      <c r="J64" s="768"/>
      <c r="K64" s="768"/>
      <c r="L64" s="768"/>
      <c r="M64" s="768"/>
      <c r="N64" s="768"/>
      <c r="O64" s="768"/>
      <c r="P64" s="768"/>
      <c r="Q64" s="768"/>
      <c r="R64" s="768" t="s">
        <v>1168</v>
      </c>
      <c r="S64" s="768"/>
      <c r="T64" s="768"/>
      <c r="U64" s="768"/>
      <c r="V64" s="768"/>
      <c r="W64" s="768"/>
      <c r="X64" s="768"/>
      <c r="Y64" s="768"/>
      <c r="Z64" s="768"/>
      <c r="AA64" s="768"/>
      <c r="AB64" s="768"/>
      <c r="AC64" s="682" t="s">
        <v>1314</v>
      </c>
    </row>
    <row r="65" spans="1:29" s="9" customFormat="1" ht="219" customHeight="1" x14ac:dyDescent="0.25">
      <c r="A65" s="743">
        <v>54</v>
      </c>
      <c r="B65" s="17" t="s">
        <v>8</v>
      </c>
      <c r="C65" s="11" t="s">
        <v>65</v>
      </c>
      <c r="D65" s="13" t="str">
        <f>'Matriz de riesgos Asist'!T48</f>
        <v>MODERADO</v>
      </c>
      <c r="E65" s="8" t="s">
        <v>193</v>
      </c>
      <c r="F65" s="665" t="s">
        <v>1095</v>
      </c>
      <c r="G65" s="768" t="s">
        <v>1169</v>
      </c>
      <c r="H65" s="768"/>
      <c r="I65" s="768"/>
      <c r="J65" s="768"/>
      <c r="K65" s="768"/>
      <c r="L65" s="768"/>
      <c r="M65" s="768"/>
      <c r="N65" s="768"/>
      <c r="O65" s="768"/>
      <c r="P65" s="768"/>
      <c r="Q65" s="768"/>
      <c r="R65" s="768" t="s">
        <v>1170</v>
      </c>
      <c r="S65" s="768"/>
      <c r="T65" s="768"/>
      <c r="U65" s="768"/>
      <c r="V65" s="768"/>
      <c r="W65" s="768"/>
      <c r="X65" s="768"/>
      <c r="Y65" s="768"/>
      <c r="Z65" s="768"/>
      <c r="AA65" s="768"/>
      <c r="AB65" s="768"/>
      <c r="AC65" s="682" t="s">
        <v>1461</v>
      </c>
    </row>
    <row r="66" spans="1:29" s="9" customFormat="1" ht="232.5" customHeight="1" x14ac:dyDescent="0.25">
      <c r="A66" s="743">
        <v>55</v>
      </c>
      <c r="B66" s="728" t="s">
        <v>8</v>
      </c>
      <c r="C66" s="11" t="s">
        <v>1315</v>
      </c>
      <c r="D66" s="13" t="str">
        <f>'Matriz de riesgos Asist'!T49</f>
        <v>BAJO</v>
      </c>
      <c r="E66" s="8" t="str">
        <f>'Matriz de riesgos Asist'!AJ49</f>
        <v>BAJO</v>
      </c>
      <c r="F66" s="665" t="s">
        <v>1095</v>
      </c>
      <c r="G66" s="768" t="s">
        <v>67</v>
      </c>
      <c r="H66" s="768"/>
      <c r="I66" s="768"/>
      <c r="J66" s="768"/>
      <c r="K66" s="768"/>
      <c r="L66" s="768"/>
      <c r="M66" s="768"/>
      <c r="N66" s="768"/>
      <c r="O66" s="768"/>
      <c r="P66" s="768"/>
      <c r="Q66" s="768"/>
      <c r="R66" s="768" t="s">
        <v>1083</v>
      </c>
      <c r="S66" s="768"/>
      <c r="T66" s="768"/>
      <c r="U66" s="768"/>
      <c r="V66" s="768"/>
      <c r="W66" s="768"/>
      <c r="X66" s="768"/>
      <c r="Y66" s="768"/>
      <c r="Z66" s="768"/>
      <c r="AA66" s="768"/>
      <c r="AB66" s="768"/>
      <c r="AC66" s="663" t="s">
        <v>1289</v>
      </c>
    </row>
    <row r="67" spans="1:29" s="9" customFormat="1" ht="181.5" customHeight="1" x14ac:dyDescent="0.25">
      <c r="A67" s="743">
        <v>56</v>
      </c>
      <c r="B67" s="695" t="s">
        <v>8</v>
      </c>
      <c r="C67" s="11" t="s">
        <v>1307</v>
      </c>
      <c r="D67" s="13" t="str">
        <f>'Matriz de riesgos Asist'!T50</f>
        <v>MODERADO</v>
      </c>
      <c r="E67" s="8" t="s">
        <v>193</v>
      </c>
      <c r="F67" s="665" t="s">
        <v>1095</v>
      </c>
      <c r="G67" s="768" t="s">
        <v>1171</v>
      </c>
      <c r="H67" s="768"/>
      <c r="I67" s="768"/>
      <c r="J67" s="768"/>
      <c r="K67" s="768"/>
      <c r="L67" s="768"/>
      <c r="M67" s="768"/>
      <c r="N67" s="768"/>
      <c r="O67" s="768"/>
      <c r="P67" s="768"/>
      <c r="Q67" s="768"/>
      <c r="R67" s="768" t="s">
        <v>1172</v>
      </c>
      <c r="S67" s="768"/>
      <c r="T67" s="768"/>
      <c r="U67" s="768"/>
      <c r="V67" s="768"/>
      <c r="W67" s="768"/>
      <c r="X67" s="768"/>
      <c r="Y67" s="768"/>
      <c r="Z67" s="768"/>
      <c r="AA67" s="768"/>
      <c r="AB67" s="768"/>
      <c r="AC67" s="663" t="s">
        <v>1462</v>
      </c>
    </row>
    <row r="68" spans="1:29" s="9" customFormat="1" ht="177" customHeight="1" x14ac:dyDescent="0.25">
      <c r="A68" s="743">
        <v>57</v>
      </c>
      <c r="B68" s="695" t="s">
        <v>8</v>
      </c>
      <c r="C68" s="11" t="s">
        <v>1316</v>
      </c>
      <c r="D68" s="13" t="str">
        <f>'Matriz de riesgos Asist'!T52</f>
        <v>BAJO</v>
      </c>
      <c r="E68" s="8" t="str">
        <f>'Matriz de riesgos Asist'!AJ52</f>
        <v>BAJO</v>
      </c>
      <c r="F68" s="665" t="s">
        <v>1095</v>
      </c>
      <c r="G68" s="768" t="s">
        <v>69</v>
      </c>
      <c r="H68" s="768"/>
      <c r="I68" s="768"/>
      <c r="J68" s="768"/>
      <c r="K68" s="768"/>
      <c r="L68" s="768"/>
      <c r="M68" s="768"/>
      <c r="N68" s="768"/>
      <c r="O68" s="768"/>
      <c r="P68" s="768"/>
      <c r="Q68" s="768"/>
      <c r="R68" s="768" t="s">
        <v>1078</v>
      </c>
      <c r="S68" s="790"/>
      <c r="T68" s="790"/>
      <c r="U68" s="790"/>
      <c r="V68" s="790"/>
      <c r="W68" s="790"/>
      <c r="X68" s="790"/>
      <c r="Y68" s="790"/>
      <c r="Z68" s="790"/>
      <c r="AA68" s="790"/>
      <c r="AB68" s="790"/>
      <c r="AC68" s="663" t="s">
        <v>1265</v>
      </c>
    </row>
    <row r="69" spans="1:29" s="9" customFormat="1" ht="154.5" customHeight="1" x14ac:dyDescent="0.25">
      <c r="A69" s="743">
        <v>58</v>
      </c>
      <c r="B69" s="695" t="s">
        <v>8</v>
      </c>
      <c r="C69" s="11" t="s">
        <v>1317</v>
      </c>
      <c r="D69" s="13" t="str">
        <f>'Matriz de riesgos Asist'!T53</f>
        <v>MODERADO</v>
      </c>
      <c r="E69" s="8" t="str">
        <f>'Matriz de riesgos Asist'!AJ53</f>
        <v>MODERADO</v>
      </c>
      <c r="F69" s="665" t="s">
        <v>1095</v>
      </c>
      <c r="G69" s="768" t="s">
        <v>1173</v>
      </c>
      <c r="H69" s="790"/>
      <c r="I69" s="790"/>
      <c r="J69" s="790"/>
      <c r="K69" s="790"/>
      <c r="L69" s="790"/>
      <c r="M69" s="790"/>
      <c r="N69" s="790"/>
      <c r="O69" s="790"/>
      <c r="P69" s="790"/>
      <c r="Q69" s="790"/>
      <c r="R69" s="768" t="s">
        <v>1174</v>
      </c>
      <c r="S69" s="768"/>
      <c r="T69" s="768"/>
      <c r="U69" s="768"/>
      <c r="V69" s="768"/>
      <c r="W69" s="768"/>
      <c r="X69" s="768"/>
      <c r="Y69" s="768"/>
      <c r="Z69" s="768"/>
      <c r="AA69" s="768"/>
      <c r="AB69" s="768"/>
      <c r="AC69" s="663" t="s">
        <v>1318</v>
      </c>
    </row>
    <row r="70" spans="1:29" s="9" customFormat="1" ht="102" customHeight="1" x14ac:dyDescent="0.25">
      <c r="A70" s="743">
        <v>59</v>
      </c>
      <c r="B70" s="17" t="s">
        <v>8</v>
      </c>
      <c r="C70" s="11" t="s">
        <v>1319</v>
      </c>
      <c r="D70" s="13" t="str">
        <f>'Matriz de riesgos Asist'!T56</f>
        <v>BAJO</v>
      </c>
      <c r="E70" s="8" t="str">
        <f>'Matriz de riesgos Asist'!AJ56</f>
        <v>BAJO</v>
      </c>
      <c r="F70" s="665" t="s">
        <v>1095</v>
      </c>
      <c r="G70" s="754" t="s">
        <v>1175</v>
      </c>
      <c r="H70" s="764"/>
      <c r="I70" s="764"/>
      <c r="J70" s="764"/>
      <c r="K70" s="764"/>
      <c r="L70" s="764"/>
      <c r="M70" s="764"/>
      <c r="N70" s="764"/>
      <c r="O70" s="764"/>
      <c r="P70" s="764"/>
      <c r="Q70" s="765"/>
      <c r="R70" s="768" t="s">
        <v>1176</v>
      </c>
      <c r="S70" s="790"/>
      <c r="T70" s="790"/>
      <c r="U70" s="790"/>
      <c r="V70" s="790"/>
      <c r="W70" s="790"/>
      <c r="X70" s="790"/>
      <c r="Y70" s="790"/>
      <c r="Z70" s="790"/>
      <c r="AA70" s="790"/>
      <c r="AB70" s="790"/>
      <c r="AC70" s="689" t="s">
        <v>1321</v>
      </c>
    </row>
    <row r="71" spans="1:29" s="9" customFormat="1" ht="121.5" customHeight="1" x14ac:dyDescent="0.25">
      <c r="A71" s="743">
        <v>60</v>
      </c>
      <c r="B71" s="17" t="s">
        <v>8</v>
      </c>
      <c r="C71" s="11" t="s">
        <v>1320</v>
      </c>
      <c r="D71" s="13" t="str">
        <f>'Matriz de riesgos Asist'!T58</f>
        <v>BAJO</v>
      </c>
      <c r="E71" s="8" t="str">
        <f>'Matriz de riesgos Asist'!AJ58</f>
        <v>BAJO</v>
      </c>
      <c r="F71" s="665" t="s">
        <v>1095</v>
      </c>
      <c r="G71" s="768" t="s">
        <v>1177</v>
      </c>
      <c r="H71" s="790"/>
      <c r="I71" s="790"/>
      <c r="J71" s="790"/>
      <c r="K71" s="790"/>
      <c r="L71" s="790"/>
      <c r="M71" s="790"/>
      <c r="N71" s="790"/>
      <c r="O71" s="790"/>
      <c r="P71" s="790"/>
      <c r="Q71" s="790"/>
      <c r="R71" s="768" t="s">
        <v>1178</v>
      </c>
      <c r="S71" s="768"/>
      <c r="T71" s="768"/>
      <c r="U71" s="768"/>
      <c r="V71" s="768"/>
      <c r="W71" s="768"/>
      <c r="X71" s="768"/>
      <c r="Y71" s="768"/>
      <c r="Z71" s="768"/>
      <c r="AA71" s="768"/>
      <c r="AB71" s="768"/>
      <c r="AC71" s="689" t="s">
        <v>1322</v>
      </c>
    </row>
    <row r="72" spans="1:29" s="9" customFormat="1" ht="132" customHeight="1" x14ac:dyDescent="0.25">
      <c r="A72" s="742">
        <v>61</v>
      </c>
      <c r="B72" s="17" t="s">
        <v>1477</v>
      </c>
      <c r="C72" s="11" t="s">
        <v>108</v>
      </c>
      <c r="D72" s="13" t="s">
        <v>265</v>
      </c>
      <c r="E72" s="8" t="s">
        <v>265</v>
      </c>
      <c r="F72" s="665" t="s">
        <v>1095</v>
      </c>
      <c r="G72" s="663" t="s">
        <v>1469</v>
      </c>
      <c r="H72" s="677"/>
      <c r="I72" s="677"/>
      <c r="J72" s="677"/>
      <c r="K72" s="677"/>
      <c r="L72" s="677"/>
      <c r="M72" s="677"/>
      <c r="N72" s="677"/>
      <c r="O72" s="677"/>
      <c r="P72" s="677"/>
      <c r="Q72" s="677"/>
      <c r="R72" s="806" t="s">
        <v>1470</v>
      </c>
      <c r="S72" s="807"/>
      <c r="T72" s="807"/>
      <c r="U72" s="807"/>
      <c r="V72" s="807"/>
      <c r="W72" s="807"/>
      <c r="X72" s="808"/>
      <c r="Y72" s="663"/>
      <c r="Z72" s="663"/>
      <c r="AA72" s="663"/>
      <c r="AB72" s="663"/>
      <c r="AC72" s="689" t="s">
        <v>1471</v>
      </c>
    </row>
    <row r="73" spans="1:29" s="9" customFormat="1" ht="121.5" customHeight="1" x14ac:dyDescent="0.25">
      <c r="A73" s="742">
        <v>62</v>
      </c>
      <c r="B73" s="17" t="s">
        <v>1477</v>
      </c>
      <c r="C73" s="11" t="s">
        <v>107</v>
      </c>
      <c r="D73" s="13" t="s">
        <v>265</v>
      </c>
      <c r="E73" s="8" t="s">
        <v>265</v>
      </c>
      <c r="F73" s="665" t="s">
        <v>1095</v>
      </c>
      <c r="G73" s="663" t="s">
        <v>1467</v>
      </c>
      <c r="H73" s="677"/>
      <c r="I73" s="677"/>
      <c r="J73" s="677"/>
      <c r="K73" s="677"/>
      <c r="L73" s="677"/>
      <c r="M73" s="677"/>
      <c r="N73" s="677"/>
      <c r="O73" s="677"/>
      <c r="P73" s="677"/>
      <c r="Q73" s="677"/>
      <c r="R73" s="754" t="s">
        <v>1468</v>
      </c>
      <c r="S73" s="752"/>
      <c r="T73" s="752"/>
      <c r="U73" s="752"/>
      <c r="V73" s="752"/>
      <c r="W73" s="752"/>
      <c r="X73" s="753"/>
      <c r="Y73" s="663"/>
      <c r="Z73" s="663"/>
      <c r="AA73" s="663"/>
      <c r="AB73" s="663"/>
      <c r="AC73" s="689" t="s">
        <v>1466</v>
      </c>
    </row>
    <row r="74" spans="1:29" s="9" customFormat="1" ht="234.75" customHeight="1" x14ac:dyDescent="0.25">
      <c r="A74" s="743">
        <v>63</v>
      </c>
      <c r="B74" s="17" t="s">
        <v>72</v>
      </c>
      <c r="C74" s="11" t="s">
        <v>1374</v>
      </c>
      <c r="D74" s="13" t="str">
        <f>'Matriz de riesgos Asist'!T62</f>
        <v>MODERADO</v>
      </c>
      <c r="E74" s="8" t="str">
        <f>'Matriz de riesgos Asist'!AJ62</f>
        <v>BAJO</v>
      </c>
      <c r="F74" s="665" t="s">
        <v>1095</v>
      </c>
      <c r="G74" s="768" t="s">
        <v>1179</v>
      </c>
      <c r="H74" s="768"/>
      <c r="I74" s="768"/>
      <c r="J74" s="768"/>
      <c r="K74" s="768"/>
      <c r="L74" s="768"/>
      <c r="M74" s="768"/>
      <c r="N74" s="768"/>
      <c r="O74" s="768"/>
      <c r="P74" s="768"/>
      <c r="Q74" s="768"/>
      <c r="R74" s="768" t="s">
        <v>1180</v>
      </c>
      <c r="S74" s="790"/>
      <c r="T74" s="790"/>
      <c r="U74" s="790"/>
      <c r="V74" s="790"/>
      <c r="W74" s="790"/>
      <c r="X74" s="790"/>
      <c r="Y74" s="790"/>
      <c r="Z74" s="790"/>
      <c r="AA74" s="790"/>
      <c r="AB74" s="790"/>
      <c r="AC74" s="663" t="s">
        <v>1287</v>
      </c>
    </row>
    <row r="75" spans="1:29" s="9" customFormat="1" ht="186" customHeight="1" x14ac:dyDescent="0.25">
      <c r="A75" s="743">
        <v>64</v>
      </c>
      <c r="B75" s="17" t="s">
        <v>72</v>
      </c>
      <c r="C75" s="11" t="s">
        <v>1375</v>
      </c>
      <c r="D75" s="13" t="str">
        <f>'Matriz de riesgos Asist'!T63</f>
        <v>ALTO</v>
      </c>
      <c r="E75" s="8" t="str">
        <f>'Matriz de riesgos Asist'!AJ65</f>
        <v>MODERADO</v>
      </c>
      <c r="F75" s="665" t="s">
        <v>1095</v>
      </c>
      <c r="G75" s="768" t="s">
        <v>1181</v>
      </c>
      <c r="H75" s="790"/>
      <c r="I75" s="790"/>
      <c r="J75" s="790"/>
      <c r="K75" s="790"/>
      <c r="L75" s="790"/>
      <c r="M75" s="790"/>
      <c r="N75" s="790"/>
      <c r="O75" s="790"/>
      <c r="P75" s="790"/>
      <c r="Q75" s="790"/>
      <c r="R75" s="768" t="s">
        <v>1182</v>
      </c>
      <c r="S75" s="768"/>
      <c r="T75" s="768"/>
      <c r="U75" s="768"/>
      <c r="V75" s="768"/>
      <c r="W75" s="768"/>
      <c r="X75" s="768"/>
      <c r="Y75" s="768"/>
      <c r="Z75" s="768"/>
      <c r="AA75" s="768"/>
      <c r="AB75" s="768"/>
      <c r="AC75" s="663" t="s">
        <v>1463</v>
      </c>
    </row>
    <row r="76" spans="1:29" s="9" customFormat="1" ht="205.5" customHeight="1" x14ac:dyDescent="0.25">
      <c r="A76" s="743">
        <v>65</v>
      </c>
      <c r="B76" s="695" t="s">
        <v>72</v>
      </c>
      <c r="C76" s="11" t="s">
        <v>1376</v>
      </c>
      <c r="D76" s="13" t="str">
        <f>'Matriz de riesgos Asist'!T69</f>
        <v>MODERADO</v>
      </c>
      <c r="E76" s="8" t="s">
        <v>265</v>
      </c>
      <c r="F76" s="665" t="s">
        <v>1095</v>
      </c>
      <c r="G76" s="768" t="s">
        <v>1183</v>
      </c>
      <c r="H76" s="768"/>
      <c r="I76" s="768"/>
      <c r="J76" s="768"/>
      <c r="K76" s="768"/>
      <c r="L76" s="768"/>
      <c r="M76" s="768"/>
      <c r="N76" s="768"/>
      <c r="O76" s="768"/>
      <c r="P76" s="768"/>
      <c r="Q76" s="768"/>
      <c r="R76" s="768" t="s">
        <v>1386</v>
      </c>
      <c r="S76" s="768"/>
      <c r="T76" s="768"/>
      <c r="U76" s="768"/>
      <c r="V76" s="768"/>
      <c r="W76" s="768"/>
      <c r="X76" s="768"/>
      <c r="Y76" s="768"/>
      <c r="Z76" s="768"/>
      <c r="AA76" s="768"/>
      <c r="AB76" s="768"/>
      <c r="AC76" s="663" t="s">
        <v>1379</v>
      </c>
    </row>
    <row r="77" spans="1:29" s="9" customFormat="1" ht="293.25" customHeight="1" x14ac:dyDescent="0.25">
      <c r="A77" s="743">
        <v>66</v>
      </c>
      <c r="B77" s="695" t="s">
        <v>72</v>
      </c>
      <c r="C77" s="11" t="s">
        <v>75</v>
      </c>
      <c r="D77" s="13" t="s">
        <v>265</v>
      </c>
      <c r="E77" s="8" t="str">
        <f>'Matriz de riesgos Asist'!AJ70</f>
        <v>BAJO</v>
      </c>
      <c r="F77" s="665" t="s">
        <v>1095</v>
      </c>
      <c r="G77" s="768" t="s">
        <v>1184</v>
      </c>
      <c r="H77" s="768"/>
      <c r="I77" s="768"/>
      <c r="J77" s="768"/>
      <c r="K77" s="768"/>
      <c r="L77" s="768"/>
      <c r="M77" s="768"/>
      <c r="N77" s="768"/>
      <c r="O77" s="768"/>
      <c r="P77" s="768"/>
      <c r="Q77" s="768"/>
      <c r="R77" s="768" t="s">
        <v>1185</v>
      </c>
      <c r="S77" s="768"/>
      <c r="T77" s="768"/>
      <c r="U77" s="768"/>
      <c r="V77" s="768"/>
      <c r="W77" s="768"/>
      <c r="X77" s="768"/>
      <c r="Y77" s="768"/>
      <c r="Z77" s="768"/>
      <c r="AA77" s="768"/>
      <c r="AB77" s="768"/>
      <c r="AC77" s="663" t="s">
        <v>1380</v>
      </c>
    </row>
    <row r="78" spans="1:29" s="9" customFormat="1" ht="246.75" customHeight="1" x14ac:dyDescent="0.25">
      <c r="A78" s="743">
        <v>67</v>
      </c>
      <c r="B78" s="695" t="s">
        <v>72</v>
      </c>
      <c r="C78" s="11" t="s">
        <v>1377</v>
      </c>
      <c r="D78" s="13" t="s">
        <v>560</v>
      </c>
      <c r="E78" s="8" t="s">
        <v>193</v>
      </c>
      <c r="F78" s="665" t="s">
        <v>1095</v>
      </c>
      <c r="G78" s="768" t="s">
        <v>1186</v>
      </c>
      <c r="H78" s="768"/>
      <c r="I78" s="768"/>
      <c r="J78" s="768"/>
      <c r="K78" s="768"/>
      <c r="L78" s="768"/>
      <c r="M78" s="768"/>
      <c r="N78" s="768"/>
      <c r="O78" s="768"/>
      <c r="P78" s="768"/>
      <c r="Q78" s="768"/>
      <c r="R78" s="768" t="s">
        <v>1083</v>
      </c>
      <c r="S78" s="768"/>
      <c r="T78" s="768"/>
      <c r="U78" s="768"/>
      <c r="V78" s="768"/>
      <c r="W78" s="768"/>
      <c r="X78" s="768"/>
      <c r="Y78" s="768"/>
      <c r="Z78" s="768"/>
      <c r="AA78" s="768"/>
      <c r="AB78" s="768"/>
      <c r="AC78" s="663" t="s">
        <v>1387</v>
      </c>
    </row>
    <row r="79" spans="1:29" s="9" customFormat="1" ht="200.25" customHeight="1" x14ac:dyDescent="0.25">
      <c r="A79" s="743">
        <v>68</v>
      </c>
      <c r="B79" s="695" t="s">
        <v>72</v>
      </c>
      <c r="C79" s="11" t="s">
        <v>1378</v>
      </c>
      <c r="D79" s="13" t="str">
        <f>'Matriz de riesgos Asist'!T78</f>
        <v>ALTO</v>
      </c>
      <c r="E79" s="8" t="str">
        <f>'Matriz de riesgos Asist'!AJ78</f>
        <v>MODERADO</v>
      </c>
      <c r="F79" s="665" t="s">
        <v>1095</v>
      </c>
      <c r="G79" s="768" t="s">
        <v>1187</v>
      </c>
      <c r="H79" s="768"/>
      <c r="I79" s="768"/>
      <c r="J79" s="768"/>
      <c r="K79" s="768"/>
      <c r="L79" s="768"/>
      <c r="M79" s="768"/>
      <c r="N79" s="768"/>
      <c r="O79" s="768"/>
      <c r="P79" s="768"/>
      <c r="Q79" s="768"/>
      <c r="R79" s="768" t="s">
        <v>1188</v>
      </c>
      <c r="S79" s="768"/>
      <c r="T79" s="768"/>
      <c r="U79" s="768"/>
      <c r="V79" s="768"/>
      <c r="W79" s="768"/>
      <c r="X79" s="768"/>
      <c r="Y79" s="768"/>
      <c r="Z79" s="768"/>
      <c r="AA79" s="768"/>
      <c r="AB79" s="768"/>
      <c r="AC79" s="663" t="s">
        <v>1388</v>
      </c>
    </row>
    <row r="80" spans="1:29" s="9" customFormat="1" ht="204" customHeight="1" x14ac:dyDescent="0.25">
      <c r="A80" s="743">
        <v>69</v>
      </c>
      <c r="B80" s="695" t="s">
        <v>72</v>
      </c>
      <c r="C80" s="11" t="s">
        <v>1381</v>
      </c>
      <c r="D80" s="13" t="str">
        <f>'Matriz de riesgos Asist'!T80</f>
        <v>ALTO</v>
      </c>
      <c r="E80" s="8" t="str">
        <f>'Matriz de riesgos Asist'!AJ80</f>
        <v>MODERADO</v>
      </c>
      <c r="F80" s="665" t="s">
        <v>1095</v>
      </c>
      <c r="G80" s="768" t="s">
        <v>1064</v>
      </c>
      <c r="H80" s="768"/>
      <c r="I80" s="768"/>
      <c r="J80" s="768"/>
      <c r="K80" s="768"/>
      <c r="L80" s="768"/>
      <c r="M80" s="768"/>
      <c r="N80" s="768"/>
      <c r="O80" s="768"/>
      <c r="P80" s="768"/>
      <c r="Q80" s="768"/>
      <c r="R80" s="768" t="s">
        <v>1081</v>
      </c>
      <c r="S80" s="768"/>
      <c r="T80" s="768"/>
      <c r="U80" s="768"/>
      <c r="V80" s="768"/>
      <c r="W80" s="768"/>
      <c r="X80" s="768"/>
      <c r="Y80" s="768"/>
      <c r="Z80" s="768"/>
      <c r="AA80" s="768"/>
      <c r="AB80" s="768"/>
      <c r="AC80" s="663" t="s">
        <v>1389</v>
      </c>
    </row>
    <row r="81" spans="1:29" s="9" customFormat="1" ht="232.5" customHeight="1" x14ac:dyDescent="0.25">
      <c r="A81" s="743">
        <v>70</v>
      </c>
      <c r="B81" s="695" t="s">
        <v>72</v>
      </c>
      <c r="C81" s="11" t="s">
        <v>1382</v>
      </c>
      <c r="D81" s="13" t="str">
        <f>'Matriz de riesgos Asist'!T81</f>
        <v>ALTO</v>
      </c>
      <c r="E81" s="8" t="str">
        <f>'Matriz de riesgos Asist'!AJ81</f>
        <v>MODERADO</v>
      </c>
      <c r="F81" s="665" t="s">
        <v>1095</v>
      </c>
      <c r="G81" s="768" t="s">
        <v>1189</v>
      </c>
      <c r="H81" s="768"/>
      <c r="I81" s="768"/>
      <c r="J81" s="768"/>
      <c r="K81" s="768"/>
      <c r="L81" s="768"/>
      <c r="M81" s="768"/>
      <c r="N81" s="768"/>
      <c r="O81" s="768"/>
      <c r="P81" s="768"/>
      <c r="Q81" s="768"/>
      <c r="R81" s="768" t="s">
        <v>1190</v>
      </c>
      <c r="S81" s="768"/>
      <c r="T81" s="768"/>
      <c r="U81" s="768"/>
      <c r="V81" s="768"/>
      <c r="W81" s="768"/>
      <c r="X81" s="768"/>
      <c r="Y81" s="768"/>
      <c r="Z81" s="768"/>
      <c r="AA81" s="768"/>
      <c r="AB81" s="768"/>
      <c r="AC81" s="663" t="s">
        <v>1390</v>
      </c>
    </row>
    <row r="82" spans="1:29" s="9" customFormat="1" ht="197.25" customHeight="1" x14ac:dyDescent="0.25">
      <c r="A82" s="743">
        <v>71</v>
      </c>
      <c r="B82" s="695" t="s">
        <v>72</v>
      </c>
      <c r="C82" s="11" t="s">
        <v>1383</v>
      </c>
      <c r="D82" s="13" t="str">
        <f>'Matriz de riesgos Asist'!T82</f>
        <v>ALTO</v>
      </c>
      <c r="E82" s="13" t="str">
        <f>'Matriz de riesgos Asist'!AJ83</f>
        <v>MODERADO</v>
      </c>
      <c r="F82" s="665" t="s">
        <v>1095</v>
      </c>
      <c r="G82" s="768" t="s">
        <v>1191</v>
      </c>
      <c r="H82" s="768"/>
      <c r="I82" s="768"/>
      <c r="J82" s="768"/>
      <c r="K82" s="768"/>
      <c r="L82" s="768"/>
      <c r="M82" s="768"/>
      <c r="N82" s="768"/>
      <c r="O82" s="768"/>
      <c r="P82" s="768"/>
      <c r="Q82" s="768"/>
      <c r="R82" s="768" t="s">
        <v>1080</v>
      </c>
      <c r="S82" s="790"/>
      <c r="T82" s="790"/>
      <c r="U82" s="790"/>
      <c r="V82" s="790"/>
      <c r="W82" s="790"/>
      <c r="X82" s="790"/>
      <c r="Y82" s="790"/>
      <c r="Z82" s="790"/>
      <c r="AA82" s="790"/>
      <c r="AB82" s="790"/>
      <c r="AC82" s="663" t="s">
        <v>1391</v>
      </c>
    </row>
    <row r="83" spans="1:29" s="9" customFormat="1" ht="233.25" customHeight="1" x14ac:dyDescent="0.25">
      <c r="A83" s="743">
        <v>72</v>
      </c>
      <c r="B83" s="695" t="s">
        <v>72</v>
      </c>
      <c r="C83" s="11" t="s">
        <v>1384</v>
      </c>
      <c r="D83" s="13" t="s">
        <v>193</v>
      </c>
      <c r="E83" s="8" t="s">
        <v>265</v>
      </c>
      <c r="F83" s="665" t="s">
        <v>1095</v>
      </c>
      <c r="G83" s="768" t="s">
        <v>1192</v>
      </c>
      <c r="H83" s="790"/>
      <c r="I83" s="790"/>
      <c r="J83" s="790"/>
      <c r="K83" s="790"/>
      <c r="L83" s="790"/>
      <c r="M83" s="790"/>
      <c r="N83" s="790"/>
      <c r="O83" s="790"/>
      <c r="P83" s="790"/>
      <c r="Q83" s="790"/>
      <c r="R83" s="768" t="s">
        <v>1082</v>
      </c>
      <c r="S83" s="768"/>
      <c r="T83" s="768"/>
      <c r="U83" s="768"/>
      <c r="V83" s="768"/>
      <c r="W83" s="768"/>
      <c r="X83" s="768"/>
      <c r="Y83" s="768"/>
      <c r="Z83" s="768"/>
      <c r="AA83" s="768"/>
      <c r="AB83" s="768"/>
      <c r="AC83" s="663" t="s">
        <v>1392</v>
      </c>
    </row>
    <row r="84" spans="1:29" s="9" customFormat="1" ht="104.25" customHeight="1" x14ac:dyDescent="0.25">
      <c r="A84" s="743">
        <v>73</v>
      </c>
      <c r="B84" s="17" t="s">
        <v>72</v>
      </c>
      <c r="C84" s="11" t="s">
        <v>1393</v>
      </c>
      <c r="D84" s="13" t="str">
        <f>'Matriz de riesgos Asist'!T86</f>
        <v>MODERADO</v>
      </c>
      <c r="E84" s="8" t="s">
        <v>265</v>
      </c>
      <c r="F84" s="665" t="s">
        <v>1095</v>
      </c>
      <c r="G84" s="768" t="s">
        <v>1193</v>
      </c>
      <c r="H84" s="768"/>
      <c r="I84" s="768"/>
      <c r="J84" s="768"/>
      <c r="K84" s="768"/>
      <c r="L84" s="768"/>
      <c r="M84" s="768"/>
      <c r="N84" s="768"/>
      <c r="O84" s="768"/>
      <c r="P84" s="768"/>
      <c r="Q84" s="768"/>
      <c r="R84" s="768" t="s">
        <v>1194</v>
      </c>
      <c r="S84" s="768"/>
      <c r="T84" s="768"/>
      <c r="U84" s="768"/>
      <c r="V84" s="768"/>
      <c r="W84" s="768"/>
      <c r="X84" s="768"/>
      <c r="Y84" s="768"/>
      <c r="Z84" s="768"/>
      <c r="AA84" s="768"/>
      <c r="AB84" s="768"/>
      <c r="AC84" s="689" t="s">
        <v>1475</v>
      </c>
    </row>
    <row r="85" spans="1:29" s="9" customFormat="1" ht="257.25" customHeight="1" x14ac:dyDescent="0.25">
      <c r="A85" s="744">
        <v>74</v>
      </c>
      <c r="B85" s="719" t="s">
        <v>72</v>
      </c>
      <c r="C85" s="711" t="s">
        <v>1385</v>
      </c>
      <c r="D85" s="748" t="str">
        <f>'Matriz de riesgos Asist'!T88</f>
        <v>MODERADO</v>
      </c>
      <c r="E85" s="672" t="s">
        <v>265</v>
      </c>
      <c r="F85" s="673" t="s">
        <v>1095</v>
      </c>
      <c r="G85" s="758" t="s">
        <v>1195</v>
      </c>
      <c r="H85" s="768"/>
      <c r="I85" s="768"/>
      <c r="J85" s="768"/>
      <c r="K85" s="768"/>
      <c r="L85" s="768"/>
      <c r="M85" s="768"/>
      <c r="N85" s="758"/>
      <c r="O85" s="768"/>
      <c r="P85" s="768"/>
      <c r="Q85" s="768"/>
      <c r="R85" s="758" t="s">
        <v>1196</v>
      </c>
      <c r="S85" s="758"/>
      <c r="T85" s="758"/>
      <c r="U85" s="758"/>
      <c r="V85" s="758"/>
      <c r="W85" s="758"/>
      <c r="X85" s="758"/>
      <c r="Y85" s="768"/>
      <c r="Z85" s="768"/>
      <c r="AA85" s="768"/>
      <c r="AB85" s="768"/>
      <c r="AC85" s="741" t="s">
        <v>1394</v>
      </c>
    </row>
    <row r="86" spans="1:29" s="9" customFormat="1" ht="104.25" customHeight="1" x14ac:dyDescent="0.25">
      <c r="A86" s="749">
        <v>75</v>
      </c>
      <c r="B86" s="17" t="s">
        <v>86</v>
      </c>
      <c r="C86" s="701" t="s">
        <v>87</v>
      </c>
      <c r="D86" s="750" t="str">
        <f>'Matriz de riesgos Asist'!T90</f>
        <v>BAJO</v>
      </c>
      <c r="E86" s="713" t="str">
        <f>'Matriz de riesgos Asist'!AJ90</f>
        <v>BAJO</v>
      </c>
      <c r="F86" s="714" t="s">
        <v>1095</v>
      </c>
      <c r="G86" s="791" t="s">
        <v>1197</v>
      </c>
      <c r="H86" s="768"/>
      <c r="I86" s="768"/>
      <c r="J86" s="768"/>
      <c r="K86" s="768"/>
      <c r="L86" s="768"/>
      <c r="M86" s="768"/>
      <c r="N86" s="791"/>
      <c r="O86" s="768"/>
      <c r="P86" s="768"/>
      <c r="Q86" s="768"/>
      <c r="R86" s="791" t="s">
        <v>1198</v>
      </c>
      <c r="S86" s="791"/>
      <c r="T86" s="791"/>
      <c r="U86" s="791"/>
      <c r="V86" s="791"/>
      <c r="W86" s="791"/>
      <c r="X86" s="791"/>
      <c r="Y86" s="768"/>
      <c r="Z86" s="768"/>
      <c r="AA86" s="768"/>
      <c r="AB86" s="768"/>
      <c r="AC86" s="740" t="s">
        <v>1395</v>
      </c>
    </row>
    <row r="87" spans="1:29" s="9" customFormat="1" ht="144.75" customHeight="1" x14ac:dyDescent="0.25">
      <c r="A87" s="743">
        <v>76</v>
      </c>
      <c r="B87" s="17" t="s">
        <v>86</v>
      </c>
      <c r="C87" s="11" t="s">
        <v>89</v>
      </c>
      <c r="D87" s="13" t="str">
        <f>'Matriz de riesgos Asist'!T92</f>
        <v>BAJO</v>
      </c>
      <c r="E87" s="8" t="str">
        <f>'Matriz de riesgos Asist'!AJ92</f>
        <v>BAJO</v>
      </c>
      <c r="F87" s="665" t="s">
        <v>1095</v>
      </c>
      <c r="G87" s="768" t="s">
        <v>1199</v>
      </c>
      <c r="H87" s="768"/>
      <c r="I87" s="768"/>
      <c r="J87" s="768"/>
      <c r="K87" s="768"/>
      <c r="L87" s="768"/>
      <c r="M87" s="768"/>
      <c r="N87" s="768"/>
      <c r="O87" s="768"/>
      <c r="P87" s="768"/>
      <c r="Q87" s="768"/>
      <c r="R87" s="768" t="s">
        <v>1200</v>
      </c>
      <c r="S87" s="768"/>
      <c r="T87" s="768"/>
      <c r="U87" s="768"/>
      <c r="V87" s="768"/>
      <c r="W87" s="768"/>
      <c r="X87" s="768"/>
      <c r="Y87" s="768"/>
      <c r="Z87" s="768"/>
      <c r="AA87" s="768"/>
      <c r="AB87" s="768"/>
      <c r="AC87" s="663" t="s">
        <v>1396</v>
      </c>
    </row>
    <row r="88" spans="1:29" s="9" customFormat="1" ht="117" customHeight="1" x14ac:dyDescent="0.25">
      <c r="A88" s="743">
        <v>77</v>
      </c>
      <c r="B88" s="17" t="s">
        <v>86</v>
      </c>
      <c r="C88" s="11" t="s">
        <v>1201</v>
      </c>
      <c r="D88" s="13" t="str">
        <f>'Matriz de riesgos Asist'!T95</f>
        <v>MODERADO</v>
      </c>
      <c r="E88" s="8" t="str">
        <f>'Matriz de riesgos Asist'!AJ95</f>
        <v>BAJO</v>
      </c>
      <c r="F88" s="665" t="s">
        <v>1095</v>
      </c>
      <c r="G88" s="768" t="s">
        <v>1202</v>
      </c>
      <c r="H88" s="768"/>
      <c r="I88" s="768"/>
      <c r="J88" s="768"/>
      <c r="K88" s="768"/>
      <c r="L88" s="768"/>
      <c r="M88" s="768"/>
      <c r="N88" s="768"/>
      <c r="O88" s="768"/>
      <c r="P88" s="768"/>
      <c r="Q88" s="768"/>
      <c r="R88" s="768" t="s">
        <v>1244</v>
      </c>
      <c r="S88" s="768"/>
      <c r="T88" s="768"/>
      <c r="U88" s="768"/>
      <c r="V88" s="768"/>
      <c r="W88" s="768"/>
      <c r="X88" s="768"/>
      <c r="Y88" s="768"/>
      <c r="Z88" s="768"/>
      <c r="AA88" s="768"/>
      <c r="AB88" s="768"/>
      <c r="AC88" s="663" t="s">
        <v>1397</v>
      </c>
    </row>
    <row r="89" spans="1:29" s="9" customFormat="1" ht="96.75" customHeight="1" x14ac:dyDescent="0.25">
      <c r="A89" s="743">
        <v>78</v>
      </c>
      <c r="B89" s="17" t="s">
        <v>86</v>
      </c>
      <c r="C89" s="11" t="s">
        <v>92</v>
      </c>
      <c r="D89" s="13" t="str">
        <f>'Matriz de riesgos Asist'!T96</f>
        <v>MODERADO</v>
      </c>
      <c r="E89" s="8" t="str">
        <f>'Matriz de riesgos Asist'!AJ96</f>
        <v>BAJO</v>
      </c>
      <c r="F89" s="665" t="s">
        <v>1095</v>
      </c>
      <c r="G89" s="768" t="s">
        <v>1203</v>
      </c>
      <c r="H89" s="768"/>
      <c r="I89" s="768"/>
      <c r="J89" s="768"/>
      <c r="K89" s="768"/>
      <c r="L89" s="768"/>
      <c r="M89" s="768"/>
      <c r="N89" s="768"/>
      <c r="O89" s="768"/>
      <c r="P89" s="768"/>
      <c r="Q89" s="768"/>
      <c r="R89" s="768" t="s">
        <v>1204</v>
      </c>
      <c r="S89" s="768"/>
      <c r="T89" s="768"/>
      <c r="U89" s="768"/>
      <c r="V89" s="768"/>
      <c r="W89" s="768"/>
      <c r="X89" s="768"/>
      <c r="Y89" s="768"/>
      <c r="Z89" s="768"/>
      <c r="AA89" s="768"/>
      <c r="AB89" s="768"/>
      <c r="AC89" s="663" t="s">
        <v>1398</v>
      </c>
    </row>
    <row r="90" spans="1:29" s="9" customFormat="1" ht="100.5" customHeight="1" x14ac:dyDescent="0.25">
      <c r="A90" s="743">
        <v>79</v>
      </c>
      <c r="B90" s="17" t="s">
        <v>86</v>
      </c>
      <c r="C90" s="11" t="s">
        <v>1205</v>
      </c>
      <c r="D90" s="13" t="str">
        <f>'Matriz de riesgos Asist'!T97</f>
        <v>BAJO</v>
      </c>
      <c r="E90" s="8" t="str">
        <f>'Matriz de riesgos Asist'!AJ97</f>
        <v>BAJO</v>
      </c>
      <c r="F90" s="665" t="s">
        <v>1095</v>
      </c>
      <c r="G90" s="768" t="s">
        <v>1206</v>
      </c>
      <c r="H90" s="768"/>
      <c r="I90" s="768"/>
      <c r="J90" s="768"/>
      <c r="K90" s="768"/>
      <c r="L90" s="768"/>
      <c r="M90" s="768"/>
      <c r="N90" s="768"/>
      <c r="O90" s="768"/>
      <c r="P90" s="768"/>
      <c r="Q90" s="768"/>
      <c r="R90" s="768" t="s">
        <v>1207</v>
      </c>
      <c r="S90" s="768"/>
      <c r="T90" s="768"/>
      <c r="U90" s="768"/>
      <c r="V90" s="768"/>
      <c r="W90" s="768"/>
      <c r="X90" s="768"/>
      <c r="Y90" s="768"/>
      <c r="Z90" s="768"/>
      <c r="AA90" s="768"/>
      <c r="AB90" s="768"/>
      <c r="AC90" s="663" t="s">
        <v>1399</v>
      </c>
    </row>
    <row r="91" spans="1:29" s="9" customFormat="1" ht="123" customHeight="1" x14ac:dyDescent="0.25">
      <c r="A91" s="743">
        <v>80</v>
      </c>
      <c r="B91" s="729" t="s">
        <v>111</v>
      </c>
      <c r="C91" s="11" t="s">
        <v>1208</v>
      </c>
      <c r="D91" s="8" t="str">
        <f>'Matriz de riesgos Asist'!T98</f>
        <v>MODERADO</v>
      </c>
      <c r="E91" s="8" t="s">
        <v>265</v>
      </c>
      <c r="F91" s="665" t="s">
        <v>1095</v>
      </c>
      <c r="G91" s="768" t="s">
        <v>1209</v>
      </c>
      <c r="H91" s="768"/>
      <c r="I91" s="768"/>
      <c r="J91" s="768"/>
      <c r="K91" s="768"/>
      <c r="L91" s="768"/>
      <c r="M91" s="768"/>
      <c r="N91" s="768"/>
      <c r="O91" s="768"/>
      <c r="P91" s="768"/>
      <c r="Q91" s="768"/>
      <c r="R91" s="768" t="s">
        <v>1210</v>
      </c>
      <c r="S91" s="768"/>
      <c r="T91" s="768"/>
      <c r="U91" s="768"/>
      <c r="V91" s="768"/>
      <c r="W91" s="768"/>
      <c r="X91" s="768"/>
      <c r="Y91" s="768"/>
      <c r="Z91" s="768"/>
      <c r="AA91" s="768"/>
      <c r="AB91" s="768"/>
      <c r="AC91" s="687" t="s">
        <v>1400</v>
      </c>
    </row>
    <row r="92" spans="1:29" s="9" customFormat="1" ht="97.5" customHeight="1" x14ac:dyDescent="0.25">
      <c r="A92" s="743">
        <v>81</v>
      </c>
      <c r="B92" s="729" t="s">
        <v>111</v>
      </c>
      <c r="C92" s="11" t="s">
        <v>113</v>
      </c>
      <c r="D92" s="8" t="str">
        <f>'Matriz de riesgos Asist'!T99</f>
        <v>BAJO</v>
      </c>
      <c r="E92" s="8" t="str">
        <f>'Matriz de riesgos Asist'!AJ99</f>
        <v>BAJO</v>
      </c>
      <c r="F92" s="665" t="s">
        <v>1095</v>
      </c>
      <c r="G92" s="768" t="s">
        <v>1211</v>
      </c>
      <c r="H92" s="768"/>
      <c r="I92" s="768"/>
      <c r="J92" s="768"/>
      <c r="K92" s="768"/>
      <c r="L92" s="768"/>
      <c r="M92" s="768"/>
      <c r="N92" s="768"/>
      <c r="O92" s="768"/>
      <c r="P92" s="768"/>
      <c r="Q92" s="768"/>
      <c r="R92" s="768" t="s">
        <v>1079</v>
      </c>
      <c r="S92" s="768"/>
      <c r="T92" s="768"/>
      <c r="U92" s="768"/>
      <c r="V92" s="768"/>
      <c r="W92" s="768"/>
      <c r="X92" s="768"/>
      <c r="Y92" s="768"/>
      <c r="Z92" s="768"/>
      <c r="AA92" s="768"/>
      <c r="AB92" s="768"/>
      <c r="AC92" s="689" t="s">
        <v>1401</v>
      </c>
    </row>
    <row r="93" spans="1:29" s="9" customFormat="1" ht="96.75" customHeight="1" x14ac:dyDescent="0.25">
      <c r="A93" s="743">
        <v>82</v>
      </c>
      <c r="B93" s="729" t="s">
        <v>111</v>
      </c>
      <c r="C93" s="11" t="s">
        <v>1212</v>
      </c>
      <c r="D93" s="8" t="str">
        <f>'Matriz de riesgos Asist'!T100</f>
        <v>BAJO</v>
      </c>
      <c r="E93" s="8" t="str">
        <f>'Matriz de riesgos Asist'!AJ100</f>
        <v>BAJO</v>
      </c>
      <c r="F93" s="665" t="s">
        <v>1095</v>
      </c>
      <c r="G93" s="768" t="s">
        <v>1213</v>
      </c>
      <c r="H93" s="768"/>
      <c r="I93" s="768"/>
      <c r="J93" s="768"/>
      <c r="K93" s="768"/>
      <c r="L93" s="768"/>
      <c r="M93" s="768"/>
      <c r="N93" s="768"/>
      <c r="O93" s="768"/>
      <c r="P93" s="768"/>
      <c r="Q93" s="768"/>
      <c r="R93" s="768" t="s">
        <v>1272</v>
      </c>
      <c r="S93" s="768"/>
      <c r="T93" s="768"/>
      <c r="U93" s="768"/>
      <c r="V93" s="768"/>
      <c r="W93" s="768"/>
      <c r="X93" s="768"/>
      <c r="Y93" s="768"/>
      <c r="Z93" s="768"/>
      <c r="AA93" s="768"/>
      <c r="AB93" s="768"/>
      <c r="AC93" s="689" t="s">
        <v>1402</v>
      </c>
    </row>
    <row r="94" spans="1:29" s="9" customFormat="1" ht="170.25" customHeight="1" x14ac:dyDescent="0.25">
      <c r="A94" s="743">
        <v>83</v>
      </c>
      <c r="B94" s="17" t="s">
        <v>1087</v>
      </c>
      <c r="C94" s="11" t="s">
        <v>1214</v>
      </c>
      <c r="D94" s="8" t="s">
        <v>265</v>
      </c>
      <c r="E94" s="8" t="s">
        <v>265</v>
      </c>
      <c r="F94" s="665" t="s">
        <v>1095</v>
      </c>
      <c r="G94" s="755" t="s">
        <v>1215</v>
      </c>
      <c r="H94" s="789"/>
      <c r="I94" s="789"/>
      <c r="J94" s="789"/>
      <c r="K94" s="789"/>
      <c r="L94" s="789"/>
      <c r="M94" s="789"/>
      <c r="N94" s="789"/>
      <c r="O94" s="789"/>
      <c r="P94" s="789"/>
      <c r="Q94" s="773"/>
      <c r="R94" s="755" t="s">
        <v>1086</v>
      </c>
      <c r="S94" s="789"/>
      <c r="T94" s="789"/>
      <c r="U94" s="789"/>
      <c r="V94" s="789"/>
      <c r="W94" s="789"/>
      <c r="X94" s="789"/>
      <c r="Y94" s="789"/>
      <c r="Z94" s="789"/>
      <c r="AA94" s="789"/>
      <c r="AB94" s="773"/>
      <c r="AC94" s="663" t="s">
        <v>1403</v>
      </c>
    </row>
    <row r="95" spans="1:29" s="9" customFormat="1" ht="138" customHeight="1" x14ac:dyDescent="0.25">
      <c r="A95" s="743">
        <v>84</v>
      </c>
      <c r="B95" s="17" t="s">
        <v>1087</v>
      </c>
      <c r="C95" s="664" t="s">
        <v>1088</v>
      </c>
      <c r="D95" s="8" t="s">
        <v>193</v>
      </c>
      <c r="E95" s="8" t="s">
        <v>265</v>
      </c>
      <c r="F95" s="665" t="s">
        <v>1095</v>
      </c>
      <c r="G95" s="755" t="s">
        <v>1215</v>
      </c>
      <c r="H95" s="789"/>
      <c r="I95" s="789"/>
      <c r="J95" s="789"/>
      <c r="K95" s="789"/>
      <c r="L95" s="789"/>
      <c r="M95" s="789"/>
      <c r="N95" s="789"/>
      <c r="O95" s="789"/>
      <c r="P95" s="789"/>
      <c r="Q95" s="773"/>
      <c r="R95" s="755" t="s">
        <v>1216</v>
      </c>
      <c r="S95" s="789"/>
      <c r="T95" s="789"/>
      <c r="U95" s="789"/>
      <c r="V95" s="789"/>
      <c r="W95" s="789"/>
      <c r="X95" s="789"/>
      <c r="Y95" s="789"/>
      <c r="Z95" s="789"/>
      <c r="AA95" s="789"/>
      <c r="AB95" s="773"/>
      <c r="AC95" s="663" t="s">
        <v>1404</v>
      </c>
    </row>
    <row r="96" spans="1:29" s="9" customFormat="1" ht="121.5" customHeight="1" x14ac:dyDescent="0.25">
      <c r="A96" s="743">
        <v>85</v>
      </c>
      <c r="B96" s="17" t="s">
        <v>1087</v>
      </c>
      <c r="C96" s="11" t="s">
        <v>1274</v>
      </c>
      <c r="D96" s="8" t="s">
        <v>193</v>
      </c>
      <c r="E96" s="8" t="s">
        <v>193</v>
      </c>
      <c r="F96" s="665" t="s">
        <v>1095</v>
      </c>
      <c r="G96" s="755" t="s">
        <v>1215</v>
      </c>
      <c r="H96" s="789"/>
      <c r="I96" s="789"/>
      <c r="J96" s="789"/>
      <c r="K96" s="789"/>
      <c r="L96" s="789"/>
      <c r="M96" s="789"/>
      <c r="N96" s="789"/>
      <c r="O96" s="789"/>
      <c r="P96" s="789"/>
      <c r="Q96" s="773"/>
      <c r="R96" s="755" t="s">
        <v>1089</v>
      </c>
      <c r="S96" s="789"/>
      <c r="T96" s="789"/>
      <c r="U96" s="789"/>
      <c r="V96" s="789"/>
      <c r="W96" s="789"/>
      <c r="X96" s="789"/>
      <c r="Y96" s="789"/>
      <c r="Z96" s="789"/>
      <c r="AA96" s="789"/>
      <c r="AB96" s="773"/>
      <c r="AC96" s="663" t="s">
        <v>1406</v>
      </c>
    </row>
    <row r="97" spans="1:29" s="9" customFormat="1" ht="165" customHeight="1" x14ac:dyDescent="0.25">
      <c r="A97" s="743">
        <v>86</v>
      </c>
      <c r="B97" s="17" t="s">
        <v>1087</v>
      </c>
      <c r="C97" s="11" t="s">
        <v>1217</v>
      </c>
      <c r="D97" s="8" t="s">
        <v>193</v>
      </c>
      <c r="E97" s="8" t="s">
        <v>265</v>
      </c>
      <c r="F97" s="665" t="s">
        <v>1095</v>
      </c>
      <c r="G97" s="755" t="s">
        <v>1215</v>
      </c>
      <c r="H97" s="789"/>
      <c r="I97" s="789"/>
      <c r="J97" s="789"/>
      <c r="K97" s="789"/>
      <c r="L97" s="789"/>
      <c r="M97" s="789"/>
      <c r="N97" s="789"/>
      <c r="O97" s="789"/>
      <c r="P97" s="789"/>
      <c r="Q97" s="773"/>
      <c r="R97" s="755" t="s">
        <v>1218</v>
      </c>
      <c r="S97" s="789"/>
      <c r="T97" s="789"/>
      <c r="U97" s="789"/>
      <c r="V97" s="789"/>
      <c r="W97" s="789"/>
      <c r="X97" s="789"/>
      <c r="Y97" s="789"/>
      <c r="Z97" s="789"/>
      <c r="AA97" s="789"/>
      <c r="AB97" s="773"/>
      <c r="AC97" s="663" t="s">
        <v>1405</v>
      </c>
    </row>
    <row r="98" spans="1:29" s="9" customFormat="1" ht="147.75" customHeight="1" x14ac:dyDescent="0.25">
      <c r="A98" s="743">
        <v>87</v>
      </c>
      <c r="B98" s="17" t="s">
        <v>1087</v>
      </c>
      <c r="C98" s="669" t="s">
        <v>1090</v>
      </c>
      <c r="D98" s="8" t="s">
        <v>193</v>
      </c>
      <c r="E98" s="8" t="s">
        <v>265</v>
      </c>
      <c r="F98" s="665" t="s">
        <v>1095</v>
      </c>
      <c r="G98" s="755" t="s">
        <v>1215</v>
      </c>
      <c r="H98" s="789"/>
      <c r="I98" s="789"/>
      <c r="J98" s="789"/>
      <c r="K98" s="789"/>
      <c r="L98" s="789"/>
      <c r="M98" s="789"/>
      <c r="N98" s="789"/>
      <c r="O98" s="789"/>
      <c r="P98" s="789"/>
      <c r="Q98" s="773"/>
      <c r="R98" s="755" t="s">
        <v>1219</v>
      </c>
      <c r="S98" s="789"/>
      <c r="T98" s="789"/>
      <c r="U98" s="789"/>
      <c r="V98" s="789"/>
      <c r="W98" s="789"/>
      <c r="X98" s="789"/>
      <c r="Y98" s="789"/>
      <c r="Z98" s="789"/>
      <c r="AA98" s="789"/>
      <c r="AB98" s="773"/>
      <c r="AC98" s="663" t="s">
        <v>1407</v>
      </c>
    </row>
    <row r="99" spans="1:29" s="9" customFormat="1" ht="117.75" customHeight="1" x14ac:dyDescent="0.25">
      <c r="A99" s="743">
        <v>88</v>
      </c>
      <c r="B99" s="17" t="s">
        <v>1087</v>
      </c>
      <c r="C99" s="11" t="s">
        <v>1091</v>
      </c>
      <c r="D99" s="8" t="s">
        <v>193</v>
      </c>
      <c r="E99" s="8" t="s">
        <v>193</v>
      </c>
      <c r="F99" s="665" t="s">
        <v>1095</v>
      </c>
      <c r="G99" s="667" t="s">
        <v>1215</v>
      </c>
      <c r="H99" s="666"/>
      <c r="I99" s="666"/>
      <c r="J99" s="666"/>
      <c r="K99" s="666"/>
      <c r="L99" s="666"/>
      <c r="M99" s="666"/>
      <c r="N99" s="666"/>
      <c r="O99" s="666"/>
      <c r="P99" s="666"/>
      <c r="Q99" s="666"/>
      <c r="R99" s="755" t="s">
        <v>1220</v>
      </c>
      <c r="S99" s="789"/>
      <c r="T99" s="789"/>
      <c r="U99" s="789"/>
      <c r="V99" s="789"/>
      <c r="W99" s="789"/>
      <c r="X99" s="789"/>
      <c r="Y99" s="789"/>
      <c r="Z99" s="789"/>
      <c r="AA99" s="789"/>
      <c r="AB99" s="773"/>
      <c r="AC99" s="663" t="s">
        <v>1411</v>
      </c>
    </row>
    <row r="100" spans="1:29" s="9" customFormat="1" ht="104.25" customHeight="1" x14ac:dyDescent="0.25">
      <c r="A100" s="743">
        <v>89</v>
      </c>
      <c r="B100" s="17" t="s">
        <v>1087</v>
      </c>
      <c r="C100" s="11" t="s">
        <v>1092</v>
      </c>
      <c r="D100" s="8" t="s">
        <v>193</v>
      </c>
      <c r="E100" s="8" t="s">
        <v>193</v>
      </c>
      <c r="F100" s="665" t="s">
        <v>1095</v>
      </c>
      <c r="G100" s="755" t="s">
        <v>1215</v>
      </c>
      <c r="H100" s="789"/>
      <c r="I100" s="789"/>
      <c r="J100" s="789"/>
      <c r="K100" s="789"/>
      <c r="L100" s="789"/>
      <c r="M100" s="789"/>
      <c r="N100" s="789"/>
      <c r="O100" s="789"/>
      <c r="P100" s="789"/>
      <c r="Q100" s="773"/>
      <c r="R100" s="755" t="s">
        <v>1221</v>
      </c>
      <c r="S100" s="789"/>
      <c r="T100" s="789"/>
      <c r="U100" s="789"/>
      <c r="V100" s="789"/>
      <c r="W100" s="789"/>
      <c r="X100" s="789"/>
      <c r="Y100" s="789"/>
      <c r="Z100" s="789"/>
      <c r="AA100" s="789"/>
      <c r="AB100" s="773"/>
      <c r="AC100" s="663" t="s">
        <v>1410</v>
      </c>
    </row>
    <row r="101" spans="1:29" s="9" customFormat="1" ht="176.25" customHeight="1" x14ac:dyDescent="0.25">
      <c r="A101" s="743">
        <v>90</v>
      </c>
      <c r="B101" s="17" t="s">
        <v>95</v>
      </c>
      <c r="C101" s="11" t="s">
        <v>1408</v>
      </c>
      <c r="D101" s="13" t="str">
        <f>'Matriz de riesgos Inst'!T65</f>
        <v>MODERADO</v>
      </c>
      <c r="E101" s="8" t="str">
        <f>'Matriz de riesgos Inst'!AJ65</f>
        <v>BAJO</v>
      </c>
      <c r="F101" s="665" t="s">
        <v>1095</v>
      </c>
      <c r="G101" s="768" t="s">
        <v>1222</v>
      </c>
      <c r="H101" s="768"/>
      <c r="I101" s="768"/>
      <c r="J101" s="768"/>
      <c r="K101" s="768"/>
      <c r="L101" s="768"/>
      <c r="M101" s="768"/>
      <c r="N101" s="768"/>
      <c r="O101" s="768"/>
      <c r="P101" s="768"/>
      <c r="Q101" s="768"/>
      <c r="R101" s="768" t="s">
        <v>1223</v>
      </c>
      <c r="S101" s="768"/>
      <c r="T101" s="768"/>
      <c r="U101" s="768"/>
      <c r="V101" s="768"/>
      <c r="W101" s="768"/>
      <c r="X101" s="768"/>
      <c r="Y101" s="768"/>
      <c r="Z101" s="768"/>
      <c r="AA101" s="768"/>
      <c r="AB101" s="768"/>
      <c r="AC101" s="688" t="s">
        <v>1409</v>
      </c>
    </row>
    <row r="102" spans="1:29" s="9" customFormat="1" ht="180" customHeight="1" x14ac:dyDescent="0.25">
      <c r="A102" s="743">
        <v>91</v>
      </c>
      <c r="B102" s="17" t="s">
        <v>95</v>
      </c>
      <c r="C102" s="11" t="s">
        <v>1412</v>
      </c>
      <c r="D102" s="13" t="str">
        <f>'Matriz de riesgos Inst'!T70</f>
        <v>ALTO</v>
      </c>
      <c r="E102" s="13" t="s">
        <v>193</v>
      </c>
      <c r="F102" s="665" t="s">
        <v>1095</v>
      </c>
      <c r="G102" s="768" t="s">
        <v>1224</v>
      </c>
      <c r="H102" s="768"/>
      <c r="I102" s="768"/>
      <c r="J102" s="768"/>
      <c r="K102" s="768"/>
      <c r="L102" s="768"/>
      <c r="M102" s="768"/>
      <c r="N102" s="768"/>
      <c r="O102" s="768"/>
      <c r="P102" s="768"/>
      <c r="Q102" s="768"/>
      <c r="R102" s="768" t="s">
        <v>1225</v>
      </c>
      <c r="S102" s="768"/>
      <c r="T102" s="768"/>
      <c r="U102" s="768"/>
      <c r="V102" s="768"/>
      <c r="W102" s="768"/>
      <c r="X102" s="768"/>
      <c r="Y102" s="768"/>
      <c r="Z102" s="768"/>
      <c r="AA102" s="768"/>
      <c r="AB102" s="768"/>
      <c r="AC102" s="696" t="s">
        <v>1413</v>
      </c>
    </row>
    <row r="103" spans="1:29" s="9" customFormat="1" ht="246" customHeight="1" x14ac:dyDescent="0.25">
      <c r="A103" s="743">
        <v>92</v>
      </c>
      <c r="B103" s="17" t="s">
        <v>95</v>
      </c>
      <c r="C103" s="11" t="s">
        <v>97</v>
      </c>
      <c r="D103" s="13" t="str">
        <f>'Matriz de riesgos Inst'!T76</f>
        <v>ALTO</v>
      </c>
      <c r="E103" s="8" t="str">
        <f>'Matriz de riesgos Inst'!AJ76</f>
        <v>MODERADO</v>
      </c>
      <c r="F103" s="665" t="s">
        <v>1095</v>
      </c>
      <c r="G103" s="768" t="s">
        <v>1226</v>
      </c>
      <c r="H103" s="768"/>
      <c r="I103" s="768"/>
      <c r="J103" s="768"/>
      <c r="K103" s="768"/>
      <c r="L103" s="768"/>
      <c r="M103" s="768"/>
      <c r="N103" s="768"/>
      <c r="O103" s="768"/>
      <c r="P103" s="768"/>
      <c r="Q103" s="768"/>
      <c r="R103" s="768" t="s">
        <v>1227</v>
      </c>
      <c r="S103" s="768"/>
      <c r="T103" s="768"/>
      <c r="U103" s="768"/>
      <c r="V103" s="768"/>
      <c r="W103" s="768"/>
      <c r="X103" s="768"/>
      <c r="Y103" s="768"/>
      <c r="Z103" s="768"/>
      <c r="AA103" s="768"/>
      <c r="AB103" s="768"/>
      <c r="AC103" s="689" t="s">
        <v>1414</v>
      </c>
    </row>
    <row r="104" spans="1:29" s="697" customFormat="1" ht="152.25" customHeight="1" x14ac:dyDescent="0.25">
      <c r="A104" s="743">
        <v>93</v>
      </c>
      <c r="B104" s="698" t="s">
        <v>1290</v>
      </c>
      <c r="C104" s="701" t="s">
        <v>1242</v>
      </c>
      <c r="D104" s="702" t="s">
        <v>193</v>
      </c>
      <c r="E104" s="699" t="s">
        <v>265</v>
      </c>
      <c r="F104" s="700" t="s">
        <v>1229</v>
      </c>
      <c r="G104" s="819" t="s">
        <v>1228</v>
      </c>
      <c r="H104" s="820"/>
      <c r="I104" s="820"/>
      <c r="J104" s="820"/>
      <c r="K104" s="820"/>
      <c r="L104" s="820"/>
      <c r="M104" s="820"/>
      <c r="N104" s="820"/>
      <c r="O104" s="820"/>
      <c r="P104" s="820"/>
      <c r="Q104" s="819"/>
      <c r="R104" s="821" t="s">
        <v>1276</v>
      </c>
      <c r="S104" s="821"/>
      <c r="T104" s="821"/>
      <c r="U104" s="821"/>
      <c r="V104" s="821"/>
      <c r="W104" s="821"/>
      <c r="X104" s="821"/>
      <c r="Y104" s="821"/>
      <c r="Z104" s="821"/>
      <c r="AA104" s="821"/>
      <c r="AB104" s="821"/>
      <c r="AC104" s="690" t="s">
        <v>1415</v>
      </c>
    </row>
    <row r="105" spans="1:29" s="697" customFormat="1" ht="161.25" customHeight="1" x14ac:dyDescent="0.25">
      <c r="A105" s="745">
        <v>94</v>
      </c>
      <c r="B105" s="698" t="s">
        <v>1449</v>
      </c>
      <c r="C105" s="701" t="s">
        <v>1291</v>
      </c>
      <c r="D105" s="702" t="s">
        <v>560</v>
      </c>
      <c r="E105" s="747" t="s">
        <v>560</v>
      </c>
      <c r="F105" s="700" t="s">
        <v>1293</v>
      </c>
      <c r="G105" s="815" t="s">
        <v>1294</v>
      </c>
      <c r="H105" s="818"/>
      <c r="I105" s="818"/>
      <c r="J105" s="818"/>
      <c r="K105" s="818"/>
      <c r="L105" s="818"/>
      <c r="M105" s="818"/>
      <c r="N105" s="818"/>
      <c r="O105" s="818"/>
      <c r="P105" s="818"/>
      <c r="Q105" s="817"/>
      <c r="R105" s="815" t="s">
        <v>1292</v>
      </c>
      <c r="S105" s="816"/>
      <c r="T105" s="816"/>
      <c r="U105" s="816"/>
      <c r="V105" s="816"/>
      <c r="W105" s="816"/>
      <c r="X105" s="816"/>
      <c r="Y105" s="816"/>
      <c r="Z105" s="816"/>
      <c r="AA105" s="816"/>
      <c r="AB105" s="817"/>
      <c r="AC105" s="690" t="s">
        <v>1464</v>
      </c>
    </row>
    <row r="106" spans="1:29" s="697" customFormat="1" ht="198.75" customHeight="1" x14ac:dyDescent="0.25">
      <c r="A106" s="742">
        <v>95</v>
      </c>
      <c r="B106" s="689" t="s">
        <v>98</v>
      </c>
      <c r="C106" s="11" t="s">
        <v>1297</v>
      </c>
      <c r="D106" s="747" t="s">
        <v>193</v>
      </c>
      <c r="E106" s="747" t="s">
        <v>265</v>
      </c>
      <c r="F106" s="690" t="s">
        <v>1229</v>
      </c>
      <c r="G106" s="795" t="s">
        <v>1230</v>
      </c>
      <c r="H106" s="768"/>
      <c r="I106" s="768"/>
      <c r="J106" s="768"/>
      <c r="K106" s="768"/>
      <c r="L106" s="768"/>
      <c r="M106" s="768"/>
      <c r="N106" s="795"/>
      <c r="O106" s="768"/>
      <c r="P106" s="768"/>
      <c r="Q106" s="768"/>
      <c r="R106" s="795" t="s">
        <v>1243</v>
      </c>
      <c r="S106" s="795"/>
      <c r="T106" s="795"/>
      <c r="U106" s="795"/>
      <c r="V106" s="795"/>
      <c r="W106" s="795"/>
      <c r="X106" s="795"/>
      <c r="Y106" s="768"/>
      <c r="Z106" s="768"/>
      <c r="AA106" s="768"/>
      <c r="AB106" s="768"/>
      <c r="AC106" s="689" t="s">
        <v>1465</v>
      </c>
    </row>
    <row r="107" spans="1:29" s="9" customFormat="1" ht="101.25" customHeight="1" x14ac:dyDescent="0.25">
      <c r="A107" s="743">
        <v>96</v>
      </c>
      <c r="B107" s="18" t="s">
        <v>98</v>
      </c>
      <c r="C107" s="11" t="s">
        <v>100</v>
      </c>
      <c r="D107" s="8" t="str">
        <f>'Matriz de riesgos Inst'!T87</f>
        <v>MODERADO</v>
      </c>
      <c r="E107" s="8" t="str">
        <f>'Matriz de riesgos Inst'!AJ87</f>
        <v>MODERADO</v>
      </c>
      <c r="F107" s="665" t="s">
        <v>1095</v>
      </c>
      <c r="G107" s="768" t="s">
        <v>1231</v>
      </c>
      <c r="H107" s="768"/>
      <c r="I107" s="768"/>
      <c r="J107" s="768"/>
      <c r="K107" s="768"/>
      <c r="L107" s="768"/>
      <c r="M107" s="768"/>
      <c r="N107" s="768"/>
      <c r="O107" s="768"/>
      <c r="P107" s="768"/>
      <c r="Q107" s="768"/>
      <c r="R107" s="768" t="s">
        <v>1232</v>
      </c>
      <c r="S107" s="768"/>
      <c r="T107" s="768"/>
      <c r="U107" s="768"/>
      <c r="V107" s="768"/>
      <c r="W107" s="768"/>
      <c r="X107" s="768"/>
      <c r="Y107" s="768"/>
      <c r="Z107" s="768"/>
      <c r="AA107" s="768"/>
      <c r="AB107" s="768"/>
      <c r="AC107" s="663" t="s">
        <v>1416</v>
      </c>
    </row>
    <row r="108" spans="1:29" s="9" customFormat="1" ht="126" customHeight="1" x14ac:dyDescent="0.25">
      <c r="A108" s="743">
        <v>97</v>
      </c>
      <c r="B108" s="712" t="s">
        <v>98</v>
      </c>
      <c r="C108" s="11" t="s">
        <v>1437</v>
      </c>
      <c r="D108" s="8" t="str">
        <f>'Matriz de riesgos Inst'!T88</f>
        <v>MODERADO</v>
      </c>
      <c r="E108" s="8" t="str">
        <f>'Matriz de riesgos Inst'!AJ88</f>
        <v>BAJO</v>
      </c>
      <c r="F108" s="665" t="s">
        <v>1095</v>
      </c>
      <c r="G108" s="768" t="s">
        <v>1233</v>
      </c>
      <c r="H108" s="768"/>
      <c r="I108" s="768"/>
      <c r="J108" s="768"/>
      <c r="K108" s="768"/>
      <c r="L108" s="768"/>
      <c r="M108" s="768"/>
      <c r="N108" s="768"/>
      <c r="O108" s="768"/>
      <c r="P108" s="768"/>
      <c r="Q108" s="768"/>
      <c r="R108" s="768" t="s">
        <v>1234</v>
      </c>
      <c r="S108" s="800"/>
      <c r="T108" s="800"/>
      <c r="U108" s="800"/>
      <c r="V108" s="800"/>
      <c r="W108" s="800"/>
      <c r="X108" s="800"/>
      <c r="Y108" s="800"/>
      <c r="Z108" s="800"/>
      <c r="AA108" s="800"/>
      <c r="AB108" s="800"/>
      <c r="AC108" s="663" t="s">
        <v>1417</v>
      </c>
    </row>
    <row r="109" spans="1:29" s="9" customFormat="1" ht="173.25" customHeight="1" x14ac:dyDescent="0.25">
      <c r="A109" s="743">
        <v>98</v>
      </c>
      <c r="B109" s="17" t="s">
        <v>98</v>
      </c>
      <c r="C109" s="11" t="s">
        <v>1235</v>
      </c>
      <c r="D109" s="8" t="str">
        <f>'Matriz de riesgos Inst'!T91</f>
        <v>MODERADO</v>
      </c>
      <c r="E109" s="8" t="str">
        <f>'Matriz de riesgos Inst'!AJ91</f>
        <v>BAJO</v>
      </c>
      <c r="F109" s="665" t="s">
        <v>1095</v>
      </c>
      <c r="G109" s="768" t="s">
        <v>1236</v>
      </c>
      <c r="H109" s="790"/>
      <c r="I109" s="790"/>
      <c r="J109" s="790"/>
      <c r="K109" s="790"/>
      <c r="L109" s="790"/>
      <c r="M109" s="790"/>
      <c r="N109" s="790"/>
      <c r="O109" s="790"/>
      <c r="P109" s="790"/>
      <c r="Q109" s="790"/>
      <c r="R109" s="768" t="s">
        <v>1237</v>
      </c>
      <c r="S109" s="768"/>
      <c r="T109" s="768"/>
      <c r="U109" s="768"/>
      <c r="V109" s="768"/>
      <c r="W109" s="768"/>
      <c r="X109" s="768"/>
      <c r="Y109" s="768"/>
      <c r="Z109" s="768"/>
      <c r="AA109" s="768"/>
      <c r="AB109" s="768"/>
      <c r="AC109" s="663" t="s">
        <v>1418</v>
      </c>
    </row>
    <row r="110" spans="1:29" s="9" customFormat="1" ht="112.5" customHeight="1" x14ac:dyDescent="0.25">
      <c r="A110" s="743">
        <v>99</v>
      </c>
      <c r="B110" s="17" t="s">
        <v>98</v>
      </c>
      <c r="C110" s="11" t="s">
        <v>1438</v>
      </c>
      <c r="D110" s="8" t="s">
        <v>193</v>
      </c>
      <c r="E110" s="8" t="s">
        <v>265</v>
      </c>
      <c r="F110" s="665" t="s">
        <v>1441</v>
      </c>
      <c r="G110" s="663" t="s">
        <v>1440</v>
      </c>
      <c r="H110" s="677"/>
      <c r="I110" s="677"/>
      <c r="J110" s="677"/>
      <c r="K110" s="677"/>
      <c r="L110" s="677"/>
      <c r="M110" s="677"/>
      <c r="N110" s="677"/>
      <c r="O110" s="677"/>
      <c r="P110" s="677"/>
      <c r="Q110" s="677"/>
      <c r="R110" s="754" t="s">
        <v>1439</v>
      </c>
      <c r="S110" s="752"/>
      <c r="T110" s="752"/>
      <c r="U110" s="752"/>
      <c r="V110" s="752"/>
      <c r="W110" s="752"/>
      <c r="X110" s="753"/>
      <c r="Y110" s="663"/>
      <c r="Z110" s="663"/>
      <c r="AA110" s="663"/>
      <c r="AB110" s="663"/>
      <c r="AC110" s="663" t="s">
        <v>1442</v>
      </c>
    </row>
    <row r="111" spans="1:29" s="662" customFormat="1" ht="187.5" customHeight="1" x14ac:dyDescent="0.25">
      <c r="A111" s="743">
        <v>100</v>
      </c>
      <c r="B111" s="17" t="s">
        <v>1473</v>
      </c>
      <c r="C111" s="11" t="s">
        <v>1452</v>
      </c>
      <c r="D111" s="8" t="str">
        <f>'Matriz de riesgos Inst'!T77</f>
        <v>MODERADO</v>
      </c>
      <c r="E111" s="8" t="str">
        <f>'Matriz de riesgos Inst'!AJ77</f>
        <v>BAJO</v>
      </c>
      <c r="F111" s="665" t="s">
        <v>1095</v>
      </c>
      <c r="G111" s="768" t="s">
        <v>1238</v>
      </c>
      <c r="H111" s="768"/>
      <c r="I111" s="768"/>
      <c r="J111" s="768"/>
      <c r="K111" s="768"/>
      <c r="L111" s="768"/>
      <c r="M111" s="768"/>
      <c r="N111" s="768"/>
      <c r="O111" s="768"/>
      <c r="P111" s="768"/>
      <c r="Q111" s="768"/>
      <c r="R111" s="768" t="s">
        <v>1239</v>
      </c>
      <c r="S111" s="768"/>
      <c r="T111" s="768"/>
      <c r="U111" s="768"/>
      <c r="V111" s="768"/>
      <c r="W111" s="768"/>
      <c r="X111" s="768"/>
      <c r="Y111" s="768"/>
      <c r="Z111" s="768"/>
      <c r="AA111" s="768"/>
      <c r="AB111" s="768"/>
      <c r="AC111" s="663" t="s">
        <v>1419</v>
      </c>
    </row>
    <row r="112" spans="1:29" s="9" customFormat="1" ht="92.25" customHeight="1" x14ac:dyDescent="0.25">
      <c r="A112" s="743">
        <v>101</v>
      </c>
      <c r="B112" s="17" t="s">
        <v>1474</v>
      </c>
      <c r="C112" s="11" t="s">
        <v>1478</v>
      </c>
      <c r="D112" s="8" t="s">
        <v>265</v>
      </c>
      <c r="E112" s="8" t="s">
        <v>265</v>
      </c>
      <c r="F112" s="665" t="s">
        <v>1095</v>
      </c>
      <c r="G112" s="768" t="s">
        <v>1298</v>
      </c>
      <c r="H112" s="768"/>
      <c r="I112" s="768"/>
      <c r="J112" s="768"/>
      <c r="K112" s="768"/>
      <c r="L112" s="768"/>
      <c r="M112" s="768"/>
      <c r="N112" s="768"/>
      <c r="O112" s="768"/>
      <c r="P112" s="768"/>
      <c r="Q112" s="768"/>
      <c r="R112" s="768" t="s">
        <v>1299</v>
      </c>
      <c r="S112" s="768"/>
      <c r="T112" s="768"/>
      <c r="U112" s="768"/>
      <c r="V112" s="768"/>
      <c r="W112" s="768"/>
      <c r="X112" s="768"/>
      <c r="Y112" s="768"/>
      <c r="Z112" s="768"/>
      <c r="AA112" s="768"/>
      <c r="AB112" s="768"/>
      <c r="AC112" s="663" t="s">
        <v>1420</v>
      </c>
    </row>
    <row r="113" spans="1:62" s="9" customFormat="1" ht="95.25" customHeight="1" x14ac:dyDescent="0.25">
      <c r="A113" s="743">
        <v>102</v>
      </c>
      <c r="B113" s="17" t="s">
        <v>105</v>
      </c>
      <c r="C113" s="11" t="s">
        <v>1450</v>
      </c>
      <c r="D113" s="8" t="s">
        <v>265</v>
      </c>
      <c r="E113" s="8" t="s">
        <v>265</v>
      </c>
      <c r="F113" s="665" t="s">
        <v>1095</v>
      </c>
      <c r="G113" s="755" t="s">
        <v>103</v>
      </c>
      <c r="H113" s="789"/>
      <c r="I113" s="789"/>
      <c r="J113" s="789"/>
      <c r="K113" s="789"/>
      <c r="L113" s="789"/>
      <c r="M113" s="789"/>
      <c r="N113" s="789"/>
      <c r="O113" s="789"/>
      <c r="P113" s="789"/>
      <c r="Q113" s="773"/>
      <c r="R113" s="755" t="s">
        <v>1240</v>
      </c>
      <c r="S113" s="789"/>
      <c r="T113" s="789"/>
      <c r="U113" s="789"/>
      <c r="V113" s="789"/>
      <c r="W113" s="789"/>
      <c r="X113" s="789"/>
      <c r="Y113" s="789"/>
      <c r="Z113" s="789"/>
      <c r="AA113" s="789"/>
      <c r="AB113" s="773"/>
      <c r="AC113" s="663" t="s">
        <v>1421</v>
      </c>
    </row>
    <row r="114" spans="1:62" s="9" customFormat="1" ht="255.75" customHeight="1" x14ac:dyDescent="0.25">
      <c r="A114" s="743">
        <v>103</v>
      </c>
      <c r="B114" s="670" t="s">
        <v>105</v>
      </c>
      <c r="C114" s="671" t="s">
        <v>1451</v>
      </c>
      <c r="D114" s="672" t="str">
        <f>'Matriz de riesgos Inst'!T83</f>
        <v>MODERADO</v>
      </c>
      <c r="E114" s="672" t="str">
        <f>'Matriz de riesgos Inst'!AJ83</f>
        <v>BAJO</v>
      </c>
      <c r="F114" s="673" t="s">
        <v>1095</v>
      </c>
      <c r="G114" s="758" t="s">
        <v>1241</v>
      </c>
      <c r="H114" s="758"/>
      <c r="I114" s="758"/>
      <c r="J114" s="758"/>
      <c r="K114" s="758"/>
      <c r="L114" s="758"/>
      <c r="M114" s="758"/>
      <c r="N114" s="758"/>
      <c r="O114" s="758"/>
      <c r="P114" s="758"/>
      <c r="Q114" s="758"/>
      <c r="R114" s="758" t="s">
        <v>1085</v>
      </c>
      <c r="S114" s="758"/>
      <c r="T114" s="758"/>
      <c r="U114" s="758"/>
      <c r="V114" s="758"/>
      <c r="W114" s="758"/>
      <c r="X114" s="758"/>
      <c r="Y114" s="758"/>
      <c r="Z114" s="758"/>
      <c r="AA114" s="758"/>
      <c r="AB114" s="758"/>
      <c r="AC114" s="663" t="s">
        <v>1422</v>
      </c>
    </row>
    <row r="115" spans="1:62" s="9" customFormat="1" ht="114.75" customHeight="1" x14ac:dyDescent="0.25">
      <c r="A115" s="743">
        <v>104</v>
      </c>
      <c r="B115" s="670" t="s">
        <v>1423</v>
      </c>
      <c r="C115" s="671" t="s">
        <v>1424</v>
      </c>
      <c r="D115" s="672" t="s">
        <v>265</v>
      </c>
      <c r="E115" s="672" t="s">
        <v>265</v>
      </c>
      <c r="F115" s="673" t="s">
        <v>1425</v>
      </c>
      <c r="G115" s="717" t="s">
        <v>1300</v>
      </c>
      <c r="H115" s="730"/>
      <c r="I115" s="730"/>
      <c r="J115" s="730"/>
      <c r="K115" s="730"/>
      <c r="L115" s="730"/>
      <c r="M115" s="730"/>
      <c r="N115" s="730"/>
      <c r="O115" s="730"/>
      <c r="P115" s="730"/>
      <c r="Q115" s="731"/>
      <c r="R115" s="792" t="s">
        <v>1426</v>
      </c>
      <c r="S115" s="812"/>
      <c r="T115" s="812"/>
      <c r="U115" s="812"/>
      <c r="V115" s="812"/>
      <c r="W115" s="812"/>
      <c r="X115" s="812"/>
      <c r="Y115" s="730"/>
      <c r="Z115" s="730"/>
      <c r="AA115" s="730"/>
      <c r="AB115" s="731"/>
      <c r="AC115" s="663" t="s">
        <v>1427</v>
      </c>
    </row>
    <row r="116" spans="1:62" s="677" customFormat="1" ht="214.5" customHeight="1" x14ac:dyDescent="0.25">
      <c r="A116" s="743">
        <v>105</v>
      </c>
      <c r="B116" s="17" t="s">
        <v>1026</v>
      </c>
      <c r="C116" s="663" t="s">
        <v>1247</v>
      </c>
      <c r="D116" s="684" t="s">
        <v>265</v>
      </c>
      <c r="E116" s="684" t="s">
        <v>265</v>
      </c>
      <c r="F116" s="663" t="s">
        <v>1095</v>
      </c>
      <c r="G116" s="755" t="s">
        <v>1245</v>
      </c>
      <c r="H116" s="756"/>
      <c r="I116" s="756"/>
      <c r="J116" s="756"/>
      <c r="K116" s="756"/>
      <c r="L116" s="756"/>
      <c r="M116" s="756"/>
      <c r="N116" s="756"/>
      <c r="O116" s="756"/>
      <c r="P116" s="756"/>
      <c r="Q116" s="757"/>
      <c r="R116" s="755" t="s">
        <v>1246</v>
      </c>
      <c r="S116" s="756"/>
      <c r="T116" s="756"/>
      <c r="U116" s="756"/>
      <c r="V116" s="756"/>
      <c r="W116" s="756"/>
      <c r="X116" s="756"/>
      <c r="Y116" s="756"/>
      <c r="Z116" s="756"/>
      <c r="AA116" s="756"/>
      <c r="AB116" s="757"/>
      <c r="AC116" s="689" t="s">
        <v>1432</v>
      </c>
    </row>
    <row r="117" spans="1:62" s="674" customFormat="1" ht="272.25" customHeight="1" x14ac:dyDescent="0.25">
      <c r="A117" s="746">
        <v>106</v>
      </c>
      <c r="B117" s="17" t="s">
        <v>1026</v>
      </c>
      <c r="C117" s="663" t="s">
        <v>1248</v>
      </c>
      <c r="D117" s="675" t="s">
        <v>193</v>
      </c>
      <c r="E117" s="676" t="s">
        <v>265</v>
      </c>
      <c r="F117" s="665" t="s">
        <v>1095</v>
      </c>
      <c r="G117" s="754" t="s">
        <v>1249</v>
      </c>
      <c r="H117" s="766"/>
      <c r="I117" s="766"/>
      <c r="J117" s="766"/>
      <c r="K117" s="766"/>
      <c r="L117" s="766"/>
      <c r="M117" s="766"/>
      <c r="N117" s="766"/>
      <c r="O117" s="766"/>
      <c r="P117" s="766"/>
      <c r="Q117" s="767"/>
      <c r="R117" s="755" t="s">
        <v>1250</v>
      </c>
      <c r="S117" s="756"/>
      <c r="T117" s="756"/>
      <c r="U117" s="756"/>
      <c r="V117" s="756"/>
      <c r="W117" s="756"/>
      <c r="X117" s="756"/>
      <c r="Y117" s="756"/>
      <c r="Z117" s="756"/>
      <c r="AA117" s="756"/>
      <c r="AB117" s="757"/>
      <c r="AC117" s="689" t="s">
        <v>1428</v>
      </c>
    </row>
    <row r="118" spans="1:62" s="674" customFormat="1" ht="105" customHeight="1" x14ac:dyDescent="0.25">
      <c r="A118" s="746">
        <v>107</v>
      </c>
      <c r="B118" s="17" t="s">
        <v>1026</v>
      </c>
      <c r="C118" s="665" t="s">
        <v>1251</v>
      </c>
      <c r="D118" s="676" t="s">
        <v>265</v>
      </c>
      <c r="E118" s="676" t="s">
        <v>265</v>
      </c>
      <c r="F118" s="665" t="s">
        <v>1095</v>
      </c>
      <c r="G118" s="755" t="s">
        <v>1252</v>
      </c>
      <c r="H118" s="789"/>
      <c r="I118" s="789"/>
      <c r="J118" s="789"/>
      <c r="K118" s="789"/>
      <c r="L118" s="789"/>
      <c r="M118" s="789"/>
      <c r="N118" s="789"/>
      <c r="O118" s="789"/>
      <c r="P118" s="789"/>
      <c r="Q118" s="773"/>
      <c r="R118" s="755" t="s">
        <v>1253</v>
      </c>
      <c r="S118" s="756"/>
      <c r="T118" s="756"/>
      <c r="U118" s="756"/>
      <c r="V118" s="756"/>
      <c r="W118" s="756"/>
      <c r="X118" s="756"/>
      <c r="Y118" s="756"/>
      <c r="Z118" s="756"/>
      <c r="AA118" s="756"/>
      <c r="AB118" s="757"/>
      <c r="AC118" s="689" t="s">
        <v>1433</v>
      </c>
    </row>
    <row r="119" spans="1:62" s="677" customFormat="1" ht="152.25" customHeight="1" x14ac:dyDescent="0.25">
      <c r="A119" s="742">
        <v>108</v>
      </c>
      <c r="B119" s="663" t="s">
        <v>1026</v>
      </c>
      <c r="C119" s="663" t="s">
        <v>1254</v>
      </c>
      <c r="D119" s="735" t="s">
        <v>265</v>
      </c>
      <c r="E119" s="735" t="s">
        <v>265</v>
      </c>
      <c r="F119" s="665" t="s">
        <v>1095</v>
      </c>
      <c r="G119" s="755" t="s">
        <v>1255</v>
      </c>
      <c r="H119" s="789"/>
      <c r="I119" s="789"/>
      <c r="J119" s="789"/>
      <c r="K119" s="789"/>
      <c r="L119" s="789"/>
      <c r="M119" s="789"/>
      <c r="N119" s="789"/>
      <c r="O119" s="789"/>
      <c r="P119" s="789"/>
      <c r="Q119" s="773"/>
      <c r="R119" s="755" t="s">
        <v>1256</v>
      </c>
      <c r="S119" s="789"/>
      <c r="T119" s="789"/>
      <c r="U119" s="789"/>
      <c r="V119" s="789"/>
      <c r="W119" s="789"/>
      <c r="X119" s="789"/>
      <c r="Y119" s="789"/>
      <c r="Z119" s="789"/>
      <c r="AA119" s="789"/>
      <c r="AB119" s="773"/>
      <c r="AC119" s="689" t="s">
        <v>1430</v>
      </c>
      <c r="AD119" s="754"/>
      <c r="AE119" s="752"/>
      <c r="AF119" s="752"/>
      <c r="AG119" s="752"/>
      <c r="AH119" s="752"/>
      <c r="AI119" s="752"/>
      <c r="AJ119" s="752"/>
      <c r="AK119" s="752"/>
      <c r="AL119" s="752"/>
      <c r="AM119" s="752"/>
      <c r="AN119" s="752"/>
      <c r="AO119" s="752"/>
      <c r="AP119" s="752"/>
      <c r="AQ119" s="752"/>
      <c r="AR119" s="752"/>
      <c r="AS119" s="752"/>
      <c r="AT119" s="752"/>
      <c r="AU119" s="752"/>
      <c r="AV119" s="752"/>
      <c r="AW119" s="752"/>
      <c r="AX119" s="752"/>
      <c r="AY119" s="752"/>
      <c r="AZ119" s="752"/>
      <c r="BA119" s="752"/>
      <c r="BB119" s="752"/>
      <c r="BC119" s="752"/>
      <c r="BD119" s="753"/>
    </row>
    <row r="120" spans="1:62" s="677" customFormat="1" ht="111.75" customHeight="1" x14ac:dyDescent="0.25">
      <c r="A120" s="743">
        <v>109</v>
      </c>
      <c r="B120" s="17" t="s">
        <v>1026</v>
      </c>
      <c r="C120" s="663" t="s">
        <v>1257</v>
      </c>
      <c r="D120" s="685" t="s">
        <v>193</v>
      </c>
      <c r="E120" s="685" t="s">
        <v>1476</v>
      </c>
      <c r="F120" s="663" t="s">
        <v>1095</v>
      </c>
      <c r="G120" s="754" t="s">
        <v>1258</v>
      </c>
      <c r="H120" s="764"/>
      <c r="I120" s="764"/>
      <c r="J120" s="764"/>
      <c r="K120" s="764"/>
      <c r="L120" s="764"/>
      <c r="M120" s="764"/>
      <c r="N120" s="764"/>
      <c r="O120" s="764"/>
      <c r="P120" s="764"/>
      <c r="Q120" s="765"/>
      <c r="R120" s="755" t="s">
        <v>1259</v>
      </c>
      <c r="S120" s="756"/>
      <c r="T120" s="756"/>
      <c r="U120" s="756"/>
      <c r="V120" s="756"/>
      <c r="W120" s="756"/>
      <c r="X120" s="756"/>
      <c r="Y120" s="756"/>
      <c r="Z120" s="756"/>
      <c r="AA120" s="756"/>
      <c r="AB120" s="757"/>
      <c r="AC120" s="689" t="s">
        <v>1431</v>
      </c>
      <c r="AD120" s="826"/>
      <c r="AE120" s="827"/>
      <c r="AF120" s="827"/>
      <c r="AG120" s="827"/>
      <c r="AH120" s="827"/>
      <c r="AI120" s="827"/>
      <c r="AJ120" s="827"/>
      <c r="AK120" s="827"/>
      <c r="AL120" s="827"/>
      <c r="AM120" s="827"/>
      <c r="AN120" s="827"/>
      <c r="AO120" s="827"/>
      <c r="AP120" s="827"/>
      <c r="AQ120" s="827"/>
      <c r="AR120" s="827"/>
      <c r="AS120" s="827"/>
      <c r="AT120" s="827"/>
      <c r="AU120" s="827"/>
      <c r="AV120" s="827"/>
      <c r="AW120" s="827"/>
      <c r="AX120" s="827"/>
      <c r="AY120" s="827"/>
      <c r="AZ120" s="827"/>
      <c r="BA120" s="827"/>
      <c r="BB120" s="827"/>
      <c r="BC120" s="827"/>
      <c r="BD120" s="827"/>
      <c r="BE120" s="827"/>
      <c r="BF120" s="827"/>
      <c r="BG120" s="827"/>
      <c r="BH120" s="827"/>
      <c r="BI120" s="827"/>
      <c r="BJ120" s="828"/>
    </row>
    <row r="121" spans="1:62" s="677" customFormat="1" ht="129.75" customHeight="1" x14ac:dyDescent="0.25">
      <c r="A121" s="743">
        <v>110</v>
      </c>
      <c r="B121" s="17" t="s">
        <v>1026</v>
      </c>
      <c r="C121" s="663" t="s">
        <v>1260</v>
      </c>
      <c r="D121" s="685" t="s">
        <v>193</v>
      </c>
      <c r="E121" s="684" t="s">
        <v>265</v>
      </c>
      <c r="F121" s="665" t="s">
        <v>1095</v>
      </c>
      <c r="G121" s="755" t="s">
        <v>1261</v>
      </c>
      <c r="H121" s="789"/>
      <c r="I121" s="789"/>
      <c r="J121" s="789"/>
      <c r="K121" s="789"/>
      <c r="L121" s="789"/>
      <c r="M121" s="789"/>
      <c r="N121" s="789"/>
      <c r="O121" s="789"/>
      <c r="P121" s="789"/>
      <c r="Q121" s="773"/>
      <c r="R121" s="755" t="s">
        <v>1262</v>
      </c>
      <c r="S121" s="789"/>
      <c r="T121" s="789"/>
      <c r="U121" s="789"/>
      <c r="V121" s="789"/>
      <c r="W121" s="789"/>
      <c r="X121" s="789"/>
      <c r="Y121" s="789"/>
      <c r="Z121" s="789"/>
      <c r="AA121" s="789"/>
      <c r="AB121" s="773"/>
      <c r="AC121" s="689" t="s">
        <v>1429</v>
      </c>
      <c r="AD121" s="826"/>
      <c r="AE121" s="827"/>
      <c r="AF121" s="827"/>
      <c r="AG121" s="827"/>
      <c r="AH121" s="827"/>
      <c r="AI121" s="827"/>
      <c r="AJ121" s="827"/>
      <c r="AK121" s="827"/>
      <c r="AL121" s="827"/>
      <c r="AM121" s="827"/>
      <c r="AN121" s="827"/>
      <c r="AO121" s="827"/>
      <c r="AP121" s="827"/>
      <c r="AQ121" s="827"/>
      <c r="AR121" s="827"/>
      <c r="AS121" s="827"/>
      <c r="AT121" s="827"/>
      <c r="AU121" s="827"/>
      <c r="AV121" s="827"/>
      <c r="AW121" s="827"/>
      <c r="AX121" s="827"/>
      <c r="AY121" s="827"/>
      <c r="AZ121" s="827"/>
      <c r="BA121" s="827"/>
      <c r="BB121" s="827"/>
      <c r="BC121" s="827"/>
      <c r="BD121" s="827"/>
      <c r="BE121" s="827"/>
      <c r="BF121" s="827"/>
      <c r="BG121" s="827"/>
      <c r="BH121" s="827"/>
      <c r="BI121" s="827"/>
      <c r="BJ121" s="828"/>
    </row>
    <row r="122" spans="1:62" s="9" customFormat="1" ht="1.5" customHeight="1" x14ac:dyDescent="0.25">
      <c r="A122" s="715"/>
      <c r="B122" s="733"/>
      <c r="C122" s="668"/>
      <c r="D122" s="736"/>
      <c r="E122" s="736"/>
      <c r="F122" s="734"/>
      <c r="H122" s="10"/>
      <c r="I122" s="10"/>
      <c r="J122" s="10"/>
      <c r="K122" s="10"/>
      <c r="L122" s="10"/>
      <c r="M122" s="10"/>
      <c r="O122" s="10"/>
      <c r="P122" s="10"/>
      <c r="Q122" s="10"/>
      <c r="R122" s="668"/>
      <c r="S122" s="737"/>
      <c r="T122" s="737"/>
      <c r="U122" s="737"/>
      <c r="V122" s="737"/>
      <c r="W122" s="737"/>
      <c r="X122" s="737"/>
      <c r="Y122" s="10"/>
      <c r="Z122" s="10"/>
      <c r="AA122" s="10"/>
      <c r="AB122" s="10"/>
      <c r="AC122" s="738"/>
      <c r="AD122" s="668"/>
      <c r="AE122" s="739"/>
      <c r="AF122" s="739"/>
      <c r="AG122" s="739"/>
      <c r="AH122" s="739"/>
      <c r="AI122" s="739"/>
      <c r="AJ122" s="739"/>
      <c r="AK122" s="739"/>
      <c r="AL122" s="739"/>
      <c r="AM122" s="739"/>
      <c r="AN122" s="739"/>
      <c r="AO122" s="739"/>
      <c r="AP122" s="739"/>
      <c r="AQ122" s="739"/>
      <c r="AR122" s="739"/>
      <c r="AS122" s="739"/>
      <c r="AT122" s="739"/>
      <c r="AU122" s="739"/>
      <c r="AV122" s="739"/>
      <c r="AW122" s="739"/>
      <c r="AX122" s="739"/>
      <c r="AY122" s="739"/>
      <c r="AZ122" s="739"/>
      <c r="BA122" s="739"/>
      <c r="BB122" s="739"/>
      <c r="BC122" s="739"/>
      <c r="BD122" s="739"/>
      <c r="BE122" s="739"/>
      <c r="BF122" s="739"/>
      <c r="BG122" s="739"/>
      <c r="BH122" s="739"/>
      <c r="BI122" s="739"/>
      <c r="BJ122" s="739"/>
    </row>
    <row r="123" spans="1:62" ht="77.25" customHeight="1" x14ac:dyDescent="0.25"/>
  </sheetData>
  <autoFilter ref="B11:Q121" xr:uid="{00000000-0009-0000-0000-000000000000}">
    <filterColumn colId="4">
      <filters blank="1">
        <filter val="El riesgo se materializó y el lider del proceso incluyó un nuevo control para mitigar su materialización."/>
        <filter val="Los riesgos fueron identificados en la vigencia  2022  y se han ajustado de acuerdo a la normativa y procedimiento"/>
        <filter val="Los riesgos fueron identificados en la vigencia 2022 y se han ajustado de acuerdo a la normativa y procedimiento"/>
        <filter val="Se cumplió con lo establecido en el plan de mejoramiento para  que los controles se mitigaran y evitar  la materialización del riesgo"/>
      </filters>
    </filterColumn>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227">
    <mergeCell ref="AD120:BJ120"/>
    <mergeCell ref="AD121:BJ121"/>
    <mergeCell ref="R34:X34"/>
    <mergeCell ref="R110:X110"/>
    <mergeCell ref="R97:AB97"/>
    <mergeCell ref="R98:AB98"/>
    <mergeCell ref="R99:AB99"/>
    <mergeCell ref="R100:AB100"/>
    <mergeCell ref="R81:AB81"/>
    <mergeCell ref="R82:AB82"/>
    <mergeCell ref="R83:AB83"/>
    <mergeCell ref="R84:AB84"/>
    <mergeCell ref="R85:AB85"/>
    <mergeCell ref="R78:AB78"/>
    <mergeCell ref="R79:AB79"/>
    <mergeCell ref="R80:AB80"/>
    <mergeCell ref="R69:AB69"/>
    <mergeCell ref="R70:AB70"/>
    <mergeCell ref="R74:AB74"/>
    <mergeCell ref="R75:AB75"/>
    <mergeCell ref="R65:AB65"/>
    <mergeCell ref="R66:AB66"/>
    <mergeCell ref="R67:AB67"/>
    <mergeCell ref="R68:AB68"/>
    <mergeCell ref="R21:X21"/>
    <mergeCell ref="N21:Q21"/>
    <mergeCell ref="AD22:BL22"/>
    <mergeCell ref="AD29:BG29"/>
    <mergeCell ref="N43:Q43"/>
    <mergeCell ref="R44:X44"/>
    <mergeCell ref="R118:AB118"/>
    <mergeCell ref="G118:Q118"/>
    <mergeCell ref="R115:X115"/>
    <mergeCell ref="R90:AB90"/>
    <mergeCell ref="R91:AB91"/>
    <mergeCell ref="R92:AB92"/>
    <mergeCell ref="R93:AB93"/>
    <mergeCell ref="R101:AB101"/>
    <mergeCell ref="R86:AB86"/>
    <mergeCell ref="R87:AB87"/>
    <mergeCell ref="R88:AB88"/>
    <mergeCell ref="R89:AB89"/>
    <mergeCell ref="R95:AB95"/>
    <mergeCell ref="R94:AB94"/>
    <mergeCell ref="R96:AB96"/>
    <mergeCell ref="R76:AB76"/>
    <mergeCell ref="R77:AB77"/>
    <mergeCell ref="R71:AB71"/>
    <mergeCell ref="G119:Q119"/>
    <mergeCell ref="R119:AB119"/>
    <mergeCell ref="G120:Q120"/>
    <mergeCell ref="R120:AB120"/>
    <mergeCell ref="G121:Q121"/>
    <mergeCell ref="R121:AB121"/>
    <mergeCell ref="R102:AB102"/>
    <mergeCell ref="R103:AB103"/>
    <mergeCell ref="R106:AB106"/>
    <mergeCell ref="R107:AB107"/>
    <mergeCell ref="R108:AB108"/>
    <mergeCell ref="R113:AB113"/>
    <mergeCell ref="G113:Q113"/>
    <mergeCell ref="R105:AB105"/>
    <mergeCell ref="R117:AB117"/>
    <mergeCell ref="G117:Q117"/>
    <mergeCell ref="G105:Q105"/>
    <mergeCell ref="G104:Q104"/>
    <mergeCell ref="R104:AB104"/>
    <mergeCell ref="R109:AB109"/>
    <mergeCell ref="R111:AB111"/>
    <mergeCell ref="R112:AB112"/>
    <mergeCell ref="R72:X72"/>
    <mergeCell ref="R73:X73"/>
    <mergeCell ref="R64:AB64"/>
    <mergeCell ref="R41:AB41"/>
    <mergeCell ref="R42:AB42"/>
    <mergeCell ref="R48:AB48"/>
    <mergeCell ref="R43:AB43"/>
    <mergeCell ref="R45:X45"/>
    <mergeCell ref="R46:X46"/>
    <mergeCell ref="R47:X47"/>
    <mergeCell ref="R54:AB54"/>
    <mergeCell ref="R55:AB55"/>
    <mergeCell ref="R59:AB59"/>
    <mergeCell ref="R60:AB60"/>
    <mergeCell ref="R61:AB61"/>
    <mergeCell ref="R62:AB62"/>
    <mergeCell ref="R63:AB63"/>
    <mergeCell ref="R56:AB56"/>
    <mergeCell ref="R57:AB57"/>
    <mergeCell ref="R58:AB58"/>
    <mergeCell ref="R49:AB49"/>
    <mergeCell ref="R50:AB50"/>
    <mergeCell ref="R51:AB51"/>
    <mergeCell ref="R52:AB52"/>
    <mergeCell ref="R53:AB53"/>
    <mergeCell ref="R36:AB36"/>
    <mergeCell ref="R37:AB37"/>
    <mergeCell ref="R38:AB38"/>
    <mergeCell ref="R39:AB39"/>
    <mergeCell ref="R31:AB31"/>
    <mergeCell ref="R32:AB32"/>
    <mergeCell ref="R33:AB33"/>
    <mergeCell ref="R35:AB35"/>
    <mergeCell ref="R40:AB40"/>
    <mergeCell ref="R27:AB27"/>
    <mergeCell ref="R28:AB28"/>
    <mergeCell ref="R29:AB29"/>
    <mergeCell ref="R30:AB30"/>
    <mergeCell ref="R22:AB22"/>
    <mergeCell ref="R23:AB23"/>
    <mergeCell ref="R24:AB24"/>
    <mergeCell ref="R25:AB25"/>
    <mergeCell ref="R26:AB26"/>
    <mergeCell ref="R15:AB15"/>
    <mergeCell ref="R16:AB16"/>
    <mergeCell ref="R17:AB17"/>
    <mergeCell ref="R18:AB18"/>
    <mergeCell ref="R20:AB20"/>
    <mergeCell ref="R11:AB11"/>
    <mergeCell ref="R12:AB12"/>
    <mergeCell ref="R13:AB13"/>
    <mergeCell ref="R14:AB14"/>
    <mergeCell ref="R19:X19"/>
    <mergeCell ref="G87:Q87"/>
    <mergeCell ref="G88:Q88"/>
    <mergeCell ref="G89:Q89"/>
    <mergeCell ref="G90:Q90"/>
    <mergeCell ref="G114:Q114"/>
    <mergeCell ref="G91:Q91"/>
    <mergeCell ref="G92:Q92"/>
    <mergeCell ref="G108:Q108"/>
    <mergeCell ref="G109:Q109"/>
    <mergeCell ref="G111:Q111"/>
    <mergeCell ref="G112:Q112"/>
    <mergeCell ref="G101:Q101"/>
    <mergeCell ref="G102:Q102"/>
    <mergeCell ref="G103:Q103"/>
    <mergeCell ref="G106:Q106"/>
    <mergeCell ref="G107:Q107"/>
    <mergeCell ref="G93:Q93"/>
    <mergeCell ref="G100:Q100"/>
    <mergeCell ref="G98:Q98"/>
    <mergeCell ref="G97:Q97"/>
    <mergeCell ref="G96:Q96"/>
    <mergeCell ref="G95:Q95"/>
    <mergeCell ref="G94:Q94"/>
    <mergeCell ref="G86:Q86"/>
    <mergeCell ref="G77:Q77"/>
    <mergeCell ref="G78:Q78"/>
    <mergeCell ref="G79:Q79"/>
    <mergeCell ref="G80:Q80"/>
    <mergeCell ref="G81:Q81"/>
    <mergeCell ref="G82:Q82"/>
    <mergeCell ref="G83:Q83"/>
    <mergeCell ref="G84:Q84"/>
    <mergeCell ref="G85:Q85"/>
    <mergeCell ref="G70:Q70"/>
    <mergeCell ref="G71:Q71"/>
    <mergeCell ref="G74:Q74"/>
    <mergeCell ref="G75:Q75"/>
    <mergeCell ref="G76:Q76"/>
    <mergeCell ref="G65:Q65"/>
    <mergeCell ref="G66:Q66"/>
    <mergeCell ref="G67:Q67"/>
    <mergeCell ref="G68:Q68"/>
    <mergeCell ref="G69:Q69"/>
    <mergeCell ref="G61:Q61"/>
    <mergeCell ref="G62:Q62"/>
    <mergeCell ref="G63:Q63"/>
    <mergeCell ref="G64:Q64"/>
    <mergeCell ref="G55:Q55"/>
    <mergeCell ref="G56:Q56"/>
    <mergeCell ref="G57:Q57"/>
    <mergeCell ref="G58:Q58"/>
    <mergeCell ref="G59:Q59"/>
    <mergeCell ref="G60:Q60"/>
    <mergeCell ref="G52:Q52"/>
    <mergeCell ref="G53:Q53"/>
    <mergeCell ref="G54:Q54"/>
    <mergeCell ref="G41:Q41"/>
    <mergeCell ref="G42:Q42"/>
    <mergeCell ref="G48:Q48"/>
    <mergeCell ref="G49:Q49"/>
    <mergeCell ref="G50:Q50"/>
    <mergeCell ref="G51:Q51"/>
    <mergeCell ref="G11:Q11"/>
    <mergeCell ref="G16:Q16"/>
    <mergeCell ref="G20:Q20"/>
    <mergeCell ref="G39:Q39"/>
    <mergeCell ref="G40:Q40"/>
    <mergeCell ref="G32:Q32"/>
    <mergeCell ref="G33:Q33"/>
    <mergeCell ref="G35:Q35"/>
    <mergeCell ref="G36:Q36"/>
    <mergeCell ref="G22:Q22"/>
    <mergeCell ref="G23:Q23"/>
    <mergeCell ref="G24:Q24"/>
    <mergeCell ref="G25:Q25"/>
    <mergeCell ref="G26:Q26"/>
    <mergeCell ref="G27:Q27"/>
    <mergeCell ref="G37:Q37"/>
    <mergeCell ref="G38:Q38"/>
    <mergeCell ref="G19:Q19"/>
    <mergeCell ref="AD16:BF16"/>
    <mergeCell ref="AD119:BD119"/>
    <mergeCell ref="G116:Q116"/>
    <mergeCell ref="R116:AB116"/>
    <mergeCell ref="R114:AB114"/>
    <mergeCell ref="M5:N5"/>
    <mergeCell ref="B2:B8"/>
    <mergeCell ref="G31:Q31"/>
    <mergeCell ref="G18:Q18"/>
    <mergeCell ref="G28:Q28"/>
    <mergeCell ref="G29:Q29"/>
    <mergeCell ref="G30:Q30"/>
    <mergeCell ref="G12:Q12"/>
    <mergeCell ref="G13:Q13"/>
    <mergeCell ref="G14:Q14"/>
    <mergeCell ref="G15:Q15"/>
    <mergeCell ref="G17:Q17"/>
    <mergeCell ref="B10:B11"/>
    <mergeCell ref="M3:N3"/>
    <mergeCell ref="Q2:Q7"/>
    <mergeCell ref="M7:N7"/>
    <mergeCell ref="C2:H8"/>
    <mergeCell ref="D10:Q10"/>
    <mergeCell ref="C10:C11"/>
  </mergeCells>
  <conditionalFormatting sqref="D12 D36:D90 D101:D105">
    <cfRule type="cellIs" dxfId="257" priority="10" operator="equal">
      <formula>"ALTO"</formula>
    </cfRule>
  </conditionalFormatting>
  <conditionalFormatting sqref="D12:D21 D22:E115">
    <cfRule type="cellIs" dxfId="256" priority="63" operator="equal">
      <formula>"MODERADO"</formula>
    </cfRule>
  </conditionalFormatting>
  <conditionalFormatting sqref="D14">
    <cfRule type="cellIs" dxfId="255" priority="9" operator="equal">
      <formula>"ALTO"</formula>
    </cfRule>
  </conditionalFormatting>
  <conditionalFormatting sqref="D16">
    <cfRule type="cellIs" dxfId="254" priority="8" operator="equal">
      <formula>"ALTO"</formula>
    </cfRule>
  </conditionalFormatting>
  <conditionalFormatting sqref="D12:E115">
    <cfRule type="cellIs" dxfId="253" priority="3" operator="equal">
      <formula>"BAJO"</formula>
    </cfRule>
  </conditionalFormatting>
  <conditionalFormatting sqref="E12:E16">
    <cfRule type="cellIs" dxfId="252" priority="5" operator="equal">
      <formula>"MODERADO"</formula>
    </cfRule>
  </conditionalFormatting>
  <conditionalFormatting sqref="E17:E21">
    <cfRule type="cellIs" dxfId="251" priority="2" operator="equal">
      <formula>"MODERADO"</formula>
    </cfRule>
  </conditionalFormatting>
  <conditionalFormatting sqref="E82">
    <cfRule type="cellIs" dxfId="250" priority="1" operator="equal">
      <formula>"ALTO"</formula>
    </cfRule>
  </conditionalFormatting>
  <conditionalFormatting sqref="E102">
    <cfRule type="cellIs" dxfId="249" priority="4" operator="equal">
      <formula>"ALTO"</formula>
    </cfRule>
  </conditionalFormatting>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5"/>
  <sheetViews>
    <sheetView topLeftCell="A5" workbookViewId="0">
      <selection activeCell="B18" sqref="B18:B23"/>
    </sheetView>
  </sheetViews>
  <sheetFormatPr baseColWidth="10" defaultColWidth="12.5703125" defaultRowHeight="15" x14ac:dyDescent="0.25"/>
  <cols>
    <col min="1" max="1" width="32" style="655" bestFit="1" customWidth="1"/>
    <col min="2" max="2" width="126" style="656" customWidth="1"/>
    <col min="3" max="16384" width="12.5703125" style="654"/>
  </cols>
  <sheetData>
    <row r="1" spans="1:3" ht="16.5" x14ac:dyDescent="0.3">
      <c r="A1" s="652" t="s">
        <v>5</v>
      </c>
      <c r="B1" s="653" t="s">
        <v>1022</v>
      </c>
      <c r="C1" s="654" t="s">
        <v>1023</v>
      </c>
    </row>
    <row r="2" spans="1:3" ht="49.5" x14ac:dyDescent="0.3">
      <c r="A2" s="652" t="s">
        <v>1024</v>
      </c>
      <c r="B2" s="653" t="s">
        <v>1025</v>
      </c>
    </row>
    <row r="3" spans="1:3" ht="49.5" x14ac:dyDescent="0.3">
      <c r="A3" s="652" t="s">
        <v>1026</v>
      </c>
      <c r="B3" s="653" t="s">
        <v>1027</v>
      </c>
    </row>
    <row r="4" spans="1:3" ht="33" x14ac:dyDescent="0.3">
      <c r="A4" s="652" t="s">
        <v>10</v>
      </c>
      <c r="B4" s="653" t="s">
        <v>1028</v>
      </c>
    </row>
    <row r="5" spans="1:3" ht="33" x14ac:dyDescent="0.3">
      <c r="A5" s="652" t="s">
        <v>1029</v>
      </c>
      <c r="B5" s="653" t="s">
        <v>1030</v>
      </c>
    </row>
    <row r="6" spans="1:3" ht="16.5" x14ac:dyDescent="0.3">
      <c r="A6" s="652" t="s">
        <v>9</v>
      </c>
      <c r="B6" s="653" t="s">
        <v>1031</v>
      </c>
    </row>
    <row r="7" spans="1:3" ht="49.5" x14ac:dyDescent="0.3">
      <c r="A7" s="652" t="s">
        <v>793</v>
      </c>
      <c r="B7" s="653" t="s">
        <v>1032</v>
      </c>
    </row>
    <row r="8" spans="1:3" ht="33" x14ac:dyDescent="0.3">
      <c r="A8" s="652" t="s">
        <v>729</v>
      </c>
      <c r="B8" s="653" t="s">
        <v>1033</v>
      </c>
    </row>
    <row r="9" spans="1:3" ht="33" x14ac:dyDescent="0.3">
      <c r="A9" s="652" t="s">
        <v>8</v>
      </c>
      <c r="B9" s="653" t="s">
        <v>1034</v>
      </c>
    </row>
    <row r="10" spans="1:3" ht="33" x14ac:dyDescent="0.3">
      <c r="A10" s="652" t="s">
        <v>1035</v>
      </c>
      <c r="B10" s="653" t="s">
        <v>1036</v>
      </c>
    </row>
    <row r="11" spans="1:3" ht="33" x14ac:dyDescent="0.3">
      <c r="A11" s="652" t="s">
        <v>1037</v>
      </c>
      <c r="B11" s="653" t="s">
        <v>1038</v>
      </c>
    </row>
    <row r="12" spans="1:3" ht="49.5" x14ac:dyDescent="0.3">
      <c r="A12" s="652" t="s">
        <v>373</v>
      </c>
      <c r="B12" s="653" t="s">
        <v>1039</v>
      </c>
    </row>
    <row r="13" spans="1:3" ht="33" x14ac:dyDescent="0.3">
      <c r="A13" s="652" t="s">
        <v>1040</v>
      </c>
      <c r="B13" s="653" t="s">
        <v>1041</v>
      </c>
    </row>
    <row r="14" spans="1:3" ht="33" x14ac:dyDescent="0.3">
      <c r="A14" s="652" t="s">
        <v>1042</v>
      </c>
      <c r="B14" s="653" t="s">
        <v>1043</v>
      </c>
    </row>
    <row r="15" spans="1:3" ht="33" x14ac:dyDescent="0.3">
      <c r="A15" s="652" t="s">
        <v>1044</v>
      </c>
      <c r="B15" s="653" t="s">
        <v>1045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Q82"/>
  <sheetViews>
    <sheetView topLeftCell="G1" zoomScale="106" zoomScaleNormal="106" workbookViewId="0">
      <selection activeCell="O95" sqref="O95"/>
    </sheetView>
  </sheetViews>
  <sheetFormatPr baseColWidth="10" defaultRowHeight="15" x14ac:dyDescent="0.25"/>
  <cols>
    <col min="1" max="1" width="58.42578125" customWidth="1"/>
    <col min="2" max="2" width="18.5703125" customWidth="1"/>
    <col min="3" max="3" width="24" customWidth="1"/>
    <col min="4" max="4" width="15.28515625" customWidth="1"/>
    <col min="5" max="5" width="16.42578125" customWidth="1"/>
    <col min="6" max="6" width="12.5703125" customWidth="1"/>
    <col min="7" max="7" width="11.7109375" customWidth="1"/>
    <col min="8" max="8" width="38.5703125" bestFit="1" customWidth="1"/>
    <col min="9" max="9" width="21.42578125" customWidth="1"/>
    <col min="10" max="10" width="11.7109375" customWidth="1"/>
    <col min="11" max="11" width="24.5703125" customWidth="1"/>
    <col min="12" max="12" width="30.7109375" bestFit="1" customWidth="1"/>
    <col min="13" max="13" width="11.7109375" customWidth="1"/>
    <col min="14" max="14" width="33.85546875" bestFit="1" customWidth="1"/>
    <col min="15" max="15" width="31.85546875" bestFit="1" customWidth="1"/>
    <col min="16" max="16" width="11.7109375" bestFit="1" customWidth="1"/>
    <col min="17" max="17" width="22.7109375" bestFit="1" customWidth="1"/>
    <col min="18" max="18" width="6" customWidth="1"/>
    <col min="19" max="19" width="11.7109375" bestFit="1" customWidth="1"/>
    <col min="20" max="20" width="25.85546875" bestFit="1" customWidth="1"/>
    <col min="21" max="21" width="21.5703125" bestFit="1" customWidth="1"/>
    <col min="22" max="22" width="24.7109375" bestFit="1" customWidth="1"/>
    <col min="23" max="23" width="29" bestFit="1" customWidth="1"/>
    <col min="24" max="24" width="11.7109375" bestFit="1" customWidth="1"/>
    <col min="25" max="25" width="32.140625" bestFit="1" customWidth="1"/>
    <col min="26" max="26" width="19.7109375" bestFit="1" customWidth="1"/>
    <col min="27" max="27" width="6" customWidth="1"/>
    <col min="28" max="28" width="11.7109375" bestFit="1" customWidth="1"/>
    <col min="29" max="29" width="22.85546875" bestFit="1" customWidth="1"/>
    <col min="30" max="30" width="39.28515625" bestFit="1" customWidth="1"/>
    <col min="31" max="31" width="11.7109375" bestFit="1" customWidth="1"/>
    <col min="32" max="32" width="42.42578125" bestFit="1" customWidth="1"/>
    <col min="33" max="33" width="32.5703125" bestFit="1" customWidth="1"/>
    <col min="34" max="34" width="11.7109375" bestFit="1" customWidth="1"/>
    <col min="35" max="35" width="35.7109375" bestFit="1" customWidth="1"/>
    <col min="36" max="36" width="7.140625" customWidth="1"/>
    <col min="37" max="37" width="11.7109375" bestFit="1" customWidth="1"/>
    <col min="38" max="38" width="10.140625" customWidth="1"/>
    <col min="39" max="39" width="13.5703125" bestFit="1" customWidth="1"/>
    <col min="40" max="40" width="6" customWidth="1"/>
    <col min="41" max="41" width="11.7109375" bestFit="1" customWidth="1"/>
    <col min="42" max="42" width="16.7109375" bestFit="1" customWidth="1"/>
    <col min="43" max="43" width="12.42578125" bestFit="1" customWidth="1"/>
  </cols>
  <sheetData>
    <row r="3" spans="1:17" ht="66" x14ac:dyDescent="0.25">
      <c r="A3" s="537" t="s">
        <v>133</v>
      </c>
      <c r="B3" s="13" t="s">
        <v>877</v>
      </c>
      <c r="C3" s="540" t="s">
        <v>882</v>
      </c>
      <c r="P3" t="s">
        <v>133</v>
      </c>
      <c r="Q3" t="s">
        <v>882</v>
      </c>
    </row>
    <row r="4" spans="1:17" ht="16.5" x14ac:dyDescent="0.3">
      <c r="A4" s="538" t="s">
        <v>8</v>
      </c>
      <c r="B4" s="541">
        <v>8</v>
      </c>
      <c r="C4" s="544">
        <f>GETPIVOTDATA("RIESGO IDENTIFICADO",$A$3,"PROCESO","CONSULTA EXTERNA")/GETPIVOTDATA("RIESGO IDENTIFICADO",$A$3)</f>
        <v>8.8888888888888892E-2</v>
      </c>
      <c r="P4" t="s">
        <v>8</v>
      </c>
      <c r="Q4" s="545">
        <v>8.8888888888888892E-2</v>
      </c>
    </row>
    <row r="5" spans="1:17" ht="16.5" x14ac:dyDescent="0.3">
      <c r="A5" s="538" t="s">
        <v>20</v>
      </c>
      <c r="B5" s="541">
        <v>8</v>
      </c>
      <c r="C5" s="544">
        <f>GETPIVOTDATA("RIESGO IDENTIFICADO",$A$3,"PROCESO","DIRECCIONAMIENTO ESTRATEGICO")/GETPIVOTDATA("RIESGO IDENTIFICADO",$A$3)</f>
        <v>8.8888888888888892E-2</v>
      </c>
      <c r="P5" t="s">
        <v>20</v>
      </c>
      <c r="Q5" s="545">
        <v>8.8888888888888892E-2</v>
      </c>
    </row>
    <row r="6" spans="1:17" ht="16.5" x14ac:dyDescent="0.3">
      <c r="A6" s="538" t="s">
        <v>47</v>
      </c>
      <c r="B6" s="541">
        <v>4</v>
      </c>
      <c r="C6" s="544">
        <f>GETPIVOTDATA("RIESGO IDENTIFICADO",$A$3,"PROCESO","DOCENCIA SERVICIO")/GETPIVOTDATA("RIESGO IDENTIFICADO",$A$3)</f>
        <v>4.4444444444444446E-2</v>
      </c>
      <c r="P6" t="s">
        <v>47</v>
      </c>
      <c r="Q6" s="545">
        <v>4.4444444444444446E-2</v>
      </c>
    </row>
    <row r="7" spans="1:17" ht="16.5" x14ac:dyDescent="0.3">
      <c r="A7" s="538" t="s">
        <v>95</v>
      </c>
      <c r="B7" s="541">
        <v>3</v>
      </c>
      <c r="C7" s="544">
        <f>GETPIVOTDATA("RIESGO IDENTIFICADO",$A$3,"PROCESO","GESTION DE LA INFORMACION")/GETPIVOTDATA("RIESGO IDENTIFICADO",$A$3)</f>
        <v>3.3333333333333333E-2</v>
      </c>
      <c r="P7" t="s">
        <v>95</v>
      </c>
      <c r="Q7" s="545">
        <v>3.3333333333333333E-2</v>
      </c>
    </row>
    <row r="8" spans="1:17" ht="16.5" x14ac:dyDescent="0.3">
      <c r="A8" s="538" t="s">
        <v>105</v>
      </c>
      <c r="B8" s="541">
        <v>5</v>
      </c>
      <c r="C8" s="544">
        <f>GETPIVOTDATA("RIESGO IDENTIFICADO",$A$3,"PROCESO","GESTIÓN DEL AMBIENTE FISICO")/GETPIVOTDATA("RIESGO IDENTIFICADO",$A$3)</f>
        <v>5.5555555555555552E-2</v>
      </c>
      <c r="P8" t="s">
        <v>105</v>
      </c>
      <c r="Q8" s="545">
        <v>5.5555555555555552E-2</v>
      </c>
    </row>
    <row r="9" spans="1:17" ht="16.5" x14ac:dyDescent="0.3">
      <c r="A9" s="538" t="s">
        <v>35</v>
      </c>
      <c r="B9" s="541">
        <v>10</v>
      </c>
      <c r="C9" s="544">
        <f>GETPIVOTDATA("RIESGO IDENTIFICADO",$A$3,"PROCESO","GESTION FINANCIERA")/GETPIVOTDATA("RIESGO IDENTIFICADO",$A$3)</f>
        <v>0.1111111111111111</v>
      </c>
      <c r="P9" t="s">
        <v>35</v>
      </c>
      <c r="Q9" s="545">
        <v>0.1111111111111111</v>
      </c>
    </row>
    <row r="10" spans="1:17" ht="16.5" x14ac:dyDescent="0.3">
      <c r="A10" s="538" t="s">
        <v>98</v>
      </c>
      <c r="B10" s="541">
        <v>5</v>
      </c>
      <c r="C10" s="544">
        <f>GETPIVOTDATA("RIESGO IDENTIFICADO",$A$3,"PROCESO","GESTIÓN LOGISTICA")/GETPIVOTDATA("RIESGO IDENTIFICADO",$A$3)</f>
        <v>5.5555555555555552E-2</v>
      </c>
      <c r="P10" t="s">
        <v>98</v>
      </c>
      <c r="Q10" s="545">
        <v>5.5555555555555552E-2</v>
      </c>
    </row>
    <row r="11" spans="1:17" ht="16.5" x14ac:dyDescent="0.3">
      <c r="A11" s="538" t="s">
        <v>21</v>
      </c>
      <c r="B11" s="541">
        <v>11</v>
      </c>
      <c r="C11" s="544">
        <f>GETPIVOTDATA("RIESGO IDENTIFICADO",$A$3,"PROCESO","GESTION TALENTO HUMANO")/GETPIVOTDATA("RIESGO IDENTIFICADO",$A$3)</f>
        <v>0.12222222222222222</v>
      </c>
      <c r="P11" t="s">
        <v>21</v>
      </c>
      <c r="Q11" s="545">
        <v>0.12222222222222222</v>
      </c>
    </row>
    <row r="12" spans="1:17" ht="16.5" x14ac:dyDescent="0.3">
      <c r="A12" s="538" t="s">
        <v>72</v>
      </c>
      <c r="B12" s="541">
        <v>12</v>
      </c>
      <c r="C12" s="544">
        <f>GETPIVOTDATA("RIESGO IDENTIFICADO",$A$3,"PROCESO","HOSPITALIZACION")/GETPIVOTDATA("RIESGO IDENTIFICADO",$A$3)</f>
        <v>0.13333333333333333</v>
      </c>
      <c r="P12" t="s">
        <v>72</v>
      </c>
      <c r="Q12" s="545">
        <v>0.13333333333333333</v>
      </c>
    </row>
    <row r="13" spans="1:17" ht="16.5" x14ac:dyDescent="0.3">
      <c r="A13" s="538" t="s">
        <v>86</v>
      </c>
      <c r="B13" s="541">
        <v>6</v>
      </c>
      <c r="C13" s="544">
        <f>GETPIVOTDATA("RIESGO IDENTIFICADO",$A$3,"PROCESO","INTERVENCION SOCIAL Y COMUNITARIA")/GETPIVOTDATA("RIESGO IDENTIFICADO",$A$3)</f>
        <v>6.6666666666666666E-2</v>
      </c>
      <c r="P13" t="s">
        <v>86</v>
      </c>
      <c r="Q13" s="545">
        <v>6.6666666666666666E-2</v>
      </c>
    </row>
    <row r="14" spans="1:17" ht="16.5" x14ac:dyDescent="0.3">
      <c r="A14" s="538" t="s">
        <v>10</v>
      </c>
      <c r="B14" s="541">
        <v>3</v>
      </c>
      <c r="C14" s="544">
        <f>GETPIVOTDATA("RIESGO IDENTIFICADO",$A$3,"PROCESO","MERCADEO Y COMUNICACIONES")/GETPIVOTDATA("RIESGO IDENTIFICADO",$A$3)</f>
        <v>3.3333333333333333E-2</v>
      </c>
      <c r="P14" s="546" t="s">
        <v>10</v>
      </c>
      <c r="Q14" s="547">
        <v>3.3333333333333333E-2</v>
      </c>
    </row>
    <row r="15" spans="1:17" ht="16.5" x14ac:dyDescent="0.3">
      <c r="A15" s="538" t="s">
        <v>111</v>
      </c>
      <c r="B15" s="541">
        <v>3</v>
      </c>
      <c r="C15" s="544">
        <f>GETPIVOTDATA("RIESGO IDENTIFICADO",$A$3,"PROCESO","SIAU")/GETPIVOTDATA("RIESGO IDENTIFICADO",$A$3)</f>
        <v>3.3333333333333333E-2</v>
      </c>
      <c r="P15" s="546" t="s">
        <v>111</v>
      </c>
      <c r="Q15" s="547">
        <v>3.3333333333333333E-2</v>
      </c>
    </row>
    <row r="16" spans="1:17" ht="16.5" x14ac:dyDescent="0.3">
      <c r="A16" s="538" t="s">
        <v>9</v>
      </c>
      <c r="B16" s="541">
        <v>12</v>
      </c>
      <c r="C16" s="544">
        <f>GETPIVOTDATA("RIESGO IDENTIFICADO",$A$3,"PROCESO","URGENCIAS")/GETPIVOTDATA("RIESGO IDENTIFICADO",$A$3)</f>
        <v>0.13333333333333333</v>
      </c>
      <c r="P16" s="546" t="s">
        <v>9</v>
      </c>
      <c r="Q16" s="547">
        <v>0.13333333333333333</v>
      </c>
    </row>
    <row r="17" spans="1:5" ht="16.5" x14ac:dyDescent="0.3">
      <c r="A17" s="538" t="s">
        <v>876</v>
      </c>
      <c r="B17" s="539">
        <v>90</v>
      </c>
    </row>
    <row r="19" spans="1:5" ht="16.5" x14ac:dyDescent="0.3">
      <c r="B19" s="834" t="s">
        <v>880</v>
      </c>
      <c r="C19" s="835"/>
      <c r="D19" s="835"/>
      <c r="E19" s="836"/>
    </row>
    <row r="20" spans="1:5" ht="16.5" hidden="1" x14ac:dyDescent="0.3">
      <c r="A20" s="543" t="s">
        <v>878</v>
      </c>
      <c r="B20" s="543" t="s">
        <v>880</v>
      </c>
      <c r="C20" s="539"/>
      <c r="D20" s="539"/>
      <c r="E20" s="539"/>
    </row>
    <row r="21" spans="1:5" ht="16.5" x14ac:dyDescent="0.3">
      <c r="A21" s="537" t="s">
        <v>133</v>
      </c>
      <c r="B21" s="541" t="s">
        <v>560</v>
      </c>
      <c r="C21" s="541" t="s">
        <v>265</v>
      </c>
      <c r="D21" s="541" t="s">
        <v>193</v>
      </c>
      <c r="E21" s="539" t="s">
        <v>876</v>
      </c>
    </row>
    <row r="22" spans="1:5" ht="16.5" x14ac:dyDescent="0.3">
      <c r="A22" s="538" t="s">
        <v>8</v>
      </c>
      <c r="B22" s="541"/>
      <c r="C22" s="541">
        <v>4</v>
      </c>
      <c r="D22" s="541">
        <v>4</v>
      </c>
      <c r="E22" s="541">
        <v>8</v>
      </c>
    </row>
    <row r="23" spans="1:5" ht="16.5" x14ac:dyDescent="0.3">
      <c r="A23" s="538" t="s">
        <v>20</v>
      </c>
      <c r="B23" s="541">
        <v>3</v>
      </c>
      <c r="C23" s="541">
        <v>3</v>
      </c>
      <c r="D23" s="541">
        <v>2</v>
      </c>
      <c r="E23" s="541">
        <v>8</v>
      </c>
    </row>
    <row r="24" spans="1:5" ht="16.5" x14ac:dyDescent="0.3">
      <c r="A24" s="538" t="s">
        <v>47</v>
      </c>
      <c r="B24" s="541"/>
      <c r="C24" s="541">
        <v>1</v>
      </c>
      <c r="D24" s="541">
        <v>3</v>
      </c>
      <c r="E24" s="541">
        <v>4</v>
      </c>
    </row>
    <row r="25" spans="1:5" ht="16.5" x14ac:dyDescent="0.3">
      <c r="A25" s="538" t="s">
        <v>95</v>
      </c>
      <c r="B25" s="541">
        <v>2</v>
      </c>
      <c r="C25" s="541"/>
      <c r="D25" s="541">
        <v>1</v>
      </c>
      <c r="E25" s="541">
        <v>3</v>
      </c>
    </row>
    <row r="26" spans="1:5" ht="16.5" x14ac:dyDescent="0.3">
      <c r="A26" s="538" t="s">
        <v>105</v>
      </c>
      <c r="B26" s="541"/>
      <c r="C26" s="541">
        <v>2</v>
      </c>
      <c r="D26" s="541">
        <v>3</v>
      </c>
      <c r="E26" s="541">
        <v>5</v>
      </c>
    </row>
    <row r="27" spans="1:5" ht="16.5" x14ac:dyDescent="0.3">
      <c r="A27" s="538" t="s">
        <v>35</v>
      </c>
      <c r="B27" s="541">
        <v>5</v>
      </c>
      <c r="C27" s="541">
        <v>2</v>
      </c>
      <c r="D27" s="541">
        <v>3</v>
      </c>
      <c r="E27" s="541">
        <v>10</v>
      </c>
    </row>
    <row r="28" spans="1:5" ht="16.5" x14ac:dyDescent="0.3">
      <c r="A28" s="538" t="s">
        <v>98</v>
      </c>
      <c r="B28" s="541"/>
      <c r="C28" s="541"/>
      <c r="D28" s="541">
        <v>5</v>
      </c>
      <c r="E28" s="541">
        <v>5</v>
      </c>
    </row>
    <row r="29" spans="1:5" ht="16.5" x14ac:dyDescent="0.3">
      <c r="A29" s="538" t="s">
        <v>21</v>
      </c>
      <c r="B29" s="541"/>
      <c r="C29" s="541">
        <v>9</v>
      </c>
      <c r="D29" s="541">
        <v>2</v>
      </c>
      <c r="E29" s="541">
        <v>11</v>
      </c>
    </row>
    <row r="30" spans="1:5" ht="16.5" x14ac:dyDescent="0.3">
      <c r="A30" s="538" t="s">
        <v>72</v>
      </c>
      <c r="B30" s="541">
        <v>6</v>
      </c>
      <c r="C30" s="541">
        <v>2</v>
      </c>
      <c r="D30" s="541">
        <v>4</v>
      </c>
      <c r="E30" s="541">
        <v>12</v>
      </c>
    </row>
    <row r="31" spans="1:5" ht="16.5" x14ac:dyDescent="0.3">
      <c r="A31" s="538" t="s">
        <v>86</v>
      </c>
      <c r="B31" s="541"/>
      <c r="C31" s="541">
        <v>4</v>
      </c>
      <c r="D31" s="541">
        <v>2</v>
      </c>
      <c r="E31" s="541">
        <v>6</v>
      </c>
    </row>
    <row r="32" spans="1:5" ht="16.5" x14ac:dyDescent="0.3">
      <c r="A32" s="538" t="s">
        <v>10</v>
      </c>
      <c r="B32" s="541"/>
      <c r="C32" s="541">
        <v>1</v>
      </c>
      <c r="D32" s="541">
        <v>2</v>
      </c>
      <c r="E32" s="541">
        <v>3</v>
      </c>
    </row>
    <row r="33" spans="1:5" ht="16.5" x14ac:dyDescent="0.3">
      <c r="A33" s="538" t="s">
        <v>111</v>
      </c>
      <c r="B33" s="541"/>
      <c r="C33" s="541">
        <v>2</v>
      </c>
      <c r="D33" s="541">
        <v>1</v>
      </c>
      <c r="E33" s="541">
        <v>3</v>
      </c>
    </row>
    <row r="34" spans="1:5" ht="16.5" x14ac:dyDescent="0.3">
      <c r="A34" s="538" t="s">
        <v>9</v>
      </c>
      <c r="B34" s="541">
        <v>1</v>
      </c>
      <c r="C34" s="541">
        <v>2</v>
      </c>
      <c r="D34" s="541">
        <v>9</v>
      </c>
      <c r="E34" s="541">
        <v>12</v>
      </c>
    </row>
    <row r="35" spans="1:5" ht="16.5" x14ac:dyDescent="0.3">
      <c r="A35" s="538" t="s">
        <v>876</v>
      </c>
      <c r="B35" s="539">
        <v>17</v>
      </c>
      <c r="C35" s="539">
        <v>32</v>
      </c>
      <c r="D35" s="539">
        <v>41</v>
      </c>
      <c r="E35" s="539">
        <v>90</v>
      </c>
    </row>
    <row r="36" spans="1:5" ht="16.5" x14ac:dyDescent="0.3">
      <c r="A36" s="538"/>
      <c r="B36" s="539"/>
      <c r="C36" s="539"/>
      <c r="D36" s="539"/>
      <c r="E36" s="539"/>
    </row>
    <row r="37" spans="1:5" ht="16.5" x14ac:dyDescent="0.3">
      <c r="A37" s="538"/>
      <c r="B37" s="539"/>
      <c r="C37" s="539"/>
      <c r="D37" s="539"/>
      <c r="E37" s="539"/>
    </row>
    <row r="40" spans="1:5" ht="16.5" x14ac:dyDescent="0.3">
      <c r="B40" s="830" t="s">
        <v>883</v>
      </c>
      <c r="C40" s="830"/>
      <c r="D40" s="830"/>
      <c r="E40" s="830"/>
    </row>
    <row r="41" spans="1:5" hidden="1" x14ac:dyDescent="0.25">
      <c r="A41" s="549" t="s">
        <v>881</v>
      </c>
      <c r="B41" s="549" t="s">
        <v>879</v>
      </c>
    </row>
    <row r="42" spans="1:5" ht="16.5" x14ac:dyDescent="0.25">
      <c r="A42" s="550" t="s">
        <v>133</v>
      </c>
      <c r="B42" s="541" t="s">
        <v>560</v>
      </c>
      <c r="C42" s="541" t="s">
        <v>265</v>
      </c>
      <c r="D42" s="541" t="s">
        <v>193</v>
      </c>
      <c r="E42" s="541" t="s">
        <v>876</v>
      </c>
    </row>
    <row r="43" spans="1:5" ht="16.5" x14ac:dyDescent="0.25">
      <c r="A43" s="551" t="s">
        <v>8</v>
      </c>
      <c r="B43" s="541"/>
      <c r="C43" s="541">
        <v>7</v>
      </c>
      <c r="D43" s="541">
        <v>1</v>
      </c>
      <c r="E43" s="541">
        <v>8</v>
      </c>
    </row>
    <row r="44" spans="1:5" ht="16.5" x14ac:dyDescent="0.25">
      <c r="A44" s="551" t="s">
        <v>20</v>
      </c>
      <c r="B44" s="541"/>
      <c r="C44" s="541">
        <v>3</v>
      </c>
      <c r="D44" s="541">
        <v>5</v>
      </c>
      <c r="E44" s="541">
        <v>8</v>
      </c>
    </row>
    <row r="45" spans="1:5" ht="16.5" x14ac:dyDescent="0.25">
      <c r="A45" s="551" t="s">
        <v>47</v>
      </c>
      <c r="B45" s="541"/>
      <c r="C45" s="541">
        <v>4</v>
      </c>
      <c r="D45" s="541"/>
      <c r="E45" s="541">
        <v>4</v>
      </c>
    </row>
    <row r="46" spans="1:5" ht="16.5" x14ac:dyDescent="0.25">
      <c r="A46" s="551" t="s">
        <v>95</v>
      </c>
      <c r="B46" s="541">
        <v>1</v>
      </c>
      <c r="C46" s="541">
        <v>1</v>
      </c>
      <c r="D46" s="541">
        <v>1</v>
      </c>
      <c r="E46" s="541">
        <v>3</v>
      </c>
    </row>
    <row r="47" spans="1:5" ht="16.5" x14ac:dyDescent="0.25">
      <c r="A47" s="551" t="s">
        <v>105</v>
      </c>
      <c r="B47" s="541"/>
      <c r="C47" s="541">
        <v>4</v>
      </c>
      <c r="D47" s="541">
        <v>1</v>
      </c>
      <c r="E47" s="541">
        <v>5</v>
      </c>
    </row>
    <row r="48" spans="1:5" ht="16.5" x14ac:dyDescent="0.25">
      <c r="A48" s="551" t="s">
        <v>35</v>
      </c>
      <c r="B48" s="541"/>
      <c r="C48" s="541">
        <v>2</v>
      </c>
      <c r="D48" s="541">
        <v>8</v>
      </c>
      <c r="E48" s="541">
        <v>10</v>
      </c>
    </row>
    <row r="49" spans="1:5" ht="16.5" x14ac:dyDescent="0.25">
      <c r="A49" s="551" t="s">
        <v>98</v>
      </c>
      <c r="B49" s="541"/>
      <c r="C49" s="541">
        <v>4</v>
      </c>
      <c r="D49" s="541">
        <v>1</v>
      </c>
      <c r="E49" s="541">
        <v>5</v>
      </c>
    </row>
    <row r="50" spans="1:5" ht="16.5" x14ac:dyDescent="0.25">
      <c r="A50" s="551" t="s">
        <v>21</v>
      </c>
      <c r="B50" s="541"/>
      <c r="C50" s="541">
        <v>10</v>
      </c>
      <c r="D50" s="541">
        <v>1</v>
      </c>
      <c r="E50" s="541">
        <v>11</v>
      </c>
    </row>
    <row r="51" spans="1:5" ht="16.5" x14ac:dyDescent="0.25">
      <c r="A51" s="551" t="s">
        <v>72</v>
      </c>
      <c r="B51" s="541"/>
      <c r="C51" s="541">
        <v>4</v>
      </c>
      <c r="D51" s="541">
        <v>8</v>
      </c>
      <c r="E51" s="541">
        <v>12</v>
      </c>
    </row>
    <row r="52" spans="1:5" ht="16.5" x14ac:dyDescent="0.25">
      <c r="A52" s="551" t="s">
        <v>86</v>
      </c>
      <c r="B52" s="541"/>
      <c r="C52" s="541">
        <v>6</v>
      </c>
      <c r="D52" s="541"/>
      <c r="E52" s="541">
        <v>6</v>
      </c>
    </row>
    <row r="53" spans="1:5" ht="16.5" x14ac:dyDescent="0.25">
      <c r="A53" s="551" t="s">
        <v>10</v>
      </c>
      <c r="B53" s="541"/>
      <c r="C53" s="541">
        <v>2</v>
      </c>
      <c r="D53" s="541">
        <v>1</v>
      </c>
      <c r="E53" s="541">
        <v>3</v>
      </c>
    </row>
    <row r="54" spans="1:5" ht="16.5" x14ac:dyDescent="0.25">
      <c r="A54" s="551" t="s">
        <v>111</v>
      </c>
      <c r="B54" s="541"/>
      <c r="C54" s="541">
        <v>2</v>
      </c>
      <c r="D54" s="541">
        <v>1</v>
      </c>
      <c r="E54" s="541">
        <v>3</v>
      </c>
    </row>
    <row r="55" spans="1:5" ht="16.5" x14ac:dyDescent="0.25">
      <c r="A55" s="551" t="s">
        <v>9</v>
      </c>
      <c r="B55" s="541"/>
      <c r="C55" s="541">
        <v>9</v>
      </c>
      <c r="D55" s="541">
        <v>3</v>
      </c>
      <c r="E55" s="541">
        <v>12</v>
      </c>
    </row>
    <row r="56" spans="1:5" ht="16.5" x14ac:dyDescent="0.25">
      <c r="A56" s="541" t="s">
        <v>876</v>
      </c>
      <c r="B56" s="541">
        <v>1</v>
      </c>
      <c r="C56" s="541">
        <v>58</v>
      </c>
      <c r="D56" s="541">
        <v>31</v>
      </c>
      <c r="E56" s="541">
        <v>90</v>
      </c>
    </row>
    <row r="60" spans="1:5" ht="16.5" x14ac:dyDescent="0.3">
      <c r="B60" s="831" t="s">
        <v>889</v>
      </c>
      <c r="C60" s="832"/>
      <c r="D60" s="833"/>
    </row>
    <row r="61" spans="1:5" ht="16.5" x14ac:dyDescent="0.25">
      <c r="B61" s="552" t="s">
        <v>886</v>
      </c>
      <c r="C61" s="552" t="s">
        <v>887</v>
      </c>
      <c r="D61" s="552" t="s">
        <v>888</v>
      </c>
    </row>
    <row r="62" spans="1:5" ht="16.5" x14ac:dyDescent="0.3">
      <c r="A62" s="542" t="s">
        <v>885</v>
      </c>
      <c r="B62" s="548">
        <v>17</v>
      </c>
      <c r="C62" s="548">
        <v>41</v>
      </c>
      <c r="D62" s="548">
        <v>32</v>
      </c>
    </row>
    <row r="63" spans="1:5" ht="16.5" x14ac:dyDescent="0.25">
      <c r="A63" s="542" t="s">
        <v>884</v>
      </c>
      <c r="B63" s="542">
        <v>1</v>
      </c>
      <c r="C63" s="542">
        <v>31</v>
      </c>
      <c r="D63" s="542">
        <v>58</v>
      </c>
    </row>
    <row r="78" spans="1:5" ht="16.5" x14ac:dyDescent="0.3">
      <c r="A78" s="588"/>
      <c r="B78" s="588"/>
      <c r="C78" s="588"/>
      <c r="D78" s="588"/>
      <c r="E78" s="588"/>
    </row>
    <row r="79" spans="1:5" ht="16.5" x14ac:dyDescent="0.3">
      <c r="A79" s="588"/>
      <c r="B79" s="830" t="s">
        <v>893</v>
      </c>
      <c r="C79" s="830"/>
      <c r="D79" s="830"/>
      <c r="E79" s="830"/>
    </row>
    <row r="80" spans="1:5" ht="49.5" x14ac:dyDescent="0.25">
      <c r="A80" s="542" t="s">
        <v>894</v>
      </c>
      <c r="B80" s="552" t="s">
        <v>897</v>
      </c>
      <c r="C80" s="552" t="s">
        <v>898</v>
      </c>
      <c r="D80" s="552" t="s">
        <v>891</v>
      </c>
      <c r="E80" s="552" t="s">
        <v>892</v>
      </c>
    </row>
    <row r="81" spans="1:5" ht="16.5" x14ac:dyDescent="0.3">
      <c r="A81" s="542" t="s">
        <v>895</v>
      </c>
      <c r="B81" s="589">
        <v>66</v>
      </c>
      <c r="C81" s="589">
        <v>57</v>
      </c>
      <c r="D81" s="589">
        <v>4</v>
      </c>
      <c r="E81" s="589">
        <v>5</v>
      </c>
    </row>
    <row r="82" spans="1:5" ht="16.5" x14ac:dyDescent="0.3">
      <c r="A82" s="542" t="s">
        <v>896</v>
      </c>
      <c r="B82" s="589">
        <v>77</v>
      </c>
      <c r="C82" s="589">
        <v>70</v>
      </c>
      <c r="D82" s="589">
        <v>7</v>
      </c>
      <c r="E82" s="589"/>
    </row>
  </sheetData>
  <mergeCells count="4">
    <mergeCell ref="B40:E40"/>
    <mergeCell ref="B60:D60"/>
    <mergeCell ref="B79:E79"/>
    <mergeCell ref="B19:E19"/>
  </mergeCell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111"/>
  <sheetViews>
    <sheetView zoomScale="73" zoomScaleNormal="73" workbookViewId="0">
      <selection activeCell="L14" sqref="L14"/>
    </sheetView>
  </sheetViews>
  <sheetFormatPr baseColWidth="10" defaultRowHeight="14.25" x14ac:dyDescent="0.2"/>
  <cols>
    <col min="1" max="3" width="11.42578125" style="19"/>
    <col min="4" max="42" width="11.42578125" style="19" customWidth="1"/>
    <col min="43" max="16384" width="11.42578125" style="19"/>
  </cols>
  <sheetData>
    <row r="1" spans="1:42" ht="14.25" customHeight="1" x14ac:dyDescent="0.2">
      <c r="B1" s="840"/>
      <c r="C1" s="841"/>
      <c r="D1" s="841"/>
      <c r="E1" s="841"/>
      <c r="F1" s="842"/>
      <c r="G1" s="849" t="s">
        <v>124</v>
      </c>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1"/>
      <c r="AL1" s="858" t="s">
        <v>2</v>
      </c>
      <c r="AM1" s="859"/>
      <c r="AN1" s="859"/>
      <c r="AO1" s="860" t="s">
        <v>125</v>
      </c>
      <c r="AP1" s="860"/>
    </row>
    <row r="2" spans="1:42" ht="26.25" customHeight="1" x14ac:dyDescent="0.2">
      <c r="B2" s="843"/>
      <c r="C2" s="844"/>
      <c r="D2" s="844"/>
      <c r="E2" s="844"/>
      <c r="F2" s="845"/>
      <c r="G2" s="852"/>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c r="AJ2" s="853"/>
      <c r="AK2" s="854"/>
      <c r="AL2" s="858"/>
      <c r="AM2" s="859"/>
      <c r="AN2" s="859"/>
      <c r="AO2" s="860"/>
      <c r="AP2" s="860"/>
    </row>
    <row r="3" spans="1:42" ht="9.75" customHeight="1" x14ac:dyDescent="0.2">
      <c r="B3" s="843"/>
      <c r="C3" s="844"/>
      <c r="D3" s="844"/>
      <c r="E3" s="844"/>
      <c r="F3" s="845"/>
      <c r="G3" s="852"/>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4"/>
      <c r="AL3" s="20"/>
      <c r="AM3" s="20"/>
      <c r="AN3" s="21"/>
      <c r="AO3" s="22"/>
      <c r="AP3" s="20"/>
    </row>
    <row r="4" spans="1:42" ht="27.75" customHeight="1" x14ac:dyDescent="0.2">
      <c r="B4" s="843"/>
      <c r="C4" s="844"/>
      <c r="D4" s="844"/>
      <c r="E4" s="844"/>
      <c r="F4" s="845"/>
      <c r="G4" s="852"/>
      <c r="H4" s="853"/>
      <c r="I4" s="853"/>
      <c r="J4" s="853"/>
      <c r="K4" s="853"/>
      <c r="L4" s="853"/>
      <c r="M4" s="853"/>
      <c r="N4" s="853"/>
      <c r="O4" s="853"/>
      <c r="P4" s="853"/>
      <c r="Q4" s="853"/>
      <c r="R4" s="853"/>
      <c r="S4" s="853"/>
      <c r="T4" s="853"/>
      <c r="U4" s="853"/>
      <c r="V4" s="853"/>
      <c r="W4" s="853"/>
      <c r="X4" s="853"/>
      <c r="Y4" s="853"/>
      <c r="Z4" s="853"/>
      <c r="AA4" s="853"/>
      <c r="AB4" s="853"/>
      <c r="AC4" s="853"/>
      <c r="AD4" s="853"/>
      <c r="AE4" s="853"/>
      <c r="AF4" s="853"/>
      <c r="AG4" s="853"/>
      <c r="AH4" s="853"/>
      <c r="AI4" s="853"/>
      <c r="AJ4" s="853"/>
      <c r="AK4" s="854"/>
      <c r="AL4" s="861" t="s">
        <v>1</v>
      </c>
      <c r="AM4" s="862"/>
      <c r="AN4" s="862"/>
      <c r="AO4" s="863" t="s">
        <v>126</v>
      </c>
      <c r="AP4" s="863"/>
    </row>
    <row r="5" spans="1:42" ht="7.5" customHeight="1" x14ac:dyDescent="0.2">
      <c r="B5" s="843"/>
      <c r="C5" s="844"/>
      <c r="D5" s="844"/>
      <c r="E5" s="844"/>
      <c r="F5" s="845"/>
      <c r="G5" s="852"/>
      <c r="H5" s="853"/>
      <c r="I5" s="853"/>
      <c r="J5" s="853"/>
      <c r="K5" s="853"/>
      <c r="L5" s="853"/>
      <c r="M5" s="853"/>
      <c r="N5" s="853"/>
      <c r="O5" s="853"/>
      <c r="P5" s="853"/>
      <c r="Q5" s="853"/>
      <c r="R5" s="853"/>
      <c r="S5" s="853"/>
      <c r="T5" s="853"/>
      <c r="U5" s="853"/>
      <c r="V5" s="853"/>
      <c r="W5" s="853"/>
      <c r="X5" s="853"/>
      <c r="Y5" s="853"/>
      <c r="Z5" s="853"/>
      <c r="AA5" s="853"/>
      <c r="AB5" s="853"/>
      <c r="AC5" s="853"/>
      <c r="AD5" s="853"/>
      <c r="AE5" s="853"/>
      <c r="AF5" s="853"/>
      <c r="AG5" s="853"/>
      <c r="AH5" s="853"/>
      <c r="AI5" s="853"/>
      <c r="AJ5" s="853"/>
      <c r="AK5" s="854"/>
      <c r="AL5" s="20"/>
      <c r="AM5" s="20"/>
      <c r="AN5" s="21"/>
      <c r="AO5" s="23"/>
      <c r="AP5" s="20"/>
    </row>
    <row r="6" spans="1:42" ht="32.25" customHeight="1" x14ac:dyDescent="0.2">
      <c r="B6" s="846"/>
      <c r="C6" s="847"/>
      <c r="D6" s="847"/>
      <c r="E6" s="847"/>
      <c r="F6" s="848"/>
      <c r="G6" s="855"/>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7"/>
      <c r="AL6" s="864" t="s">
        <v>0</v>
      </c>
      <c r="AM6" s="865"/>
      <c r="AN6" s="865"/>
      <c r="AO6" s="863" t="s">
        <v>127</v>
      </c>
      <c r="AP6" s="863"/>
    </row>
    <row r="11" spans="1:42" ht="16.5" hidden="1" x14ac:dyDescent="0.2">
      <c r="B11" s="878" t="s">
        <v>128</v>
      </c>
      <c r="C11" s="879"/>
      <c r="D11" s="879"/>
      <c r="E11" s="879"/>
      <c r="F11" s="879"/>
      <c r="G11" s="879"/>
      <c r="H11" s="879"/>
      <c r="I11" s="879"/>
      <c r="J11" s="879"/>
      <c r="K11" s="879"/>
      <c r="L11" s="880"/>
      <c r="M11" s="881" t="s">
        <v>129</v>
      </c>
      <c r="N11" s="882"/>
      <c r="O11" s="882"/>
      <c r="P11" s="882"/>
      <c r="Q11" s="882"/>
      <c r="R11" s="882"/>
      <c r="S11" s="882"/>
      <c r="T11" s="883"/>
      <c r="U11" s="884" t="s">
        <v>130</v>
      </c>
      <c r="V11" s="885"/>
      <c r="W11" s="885"/>
      <c r="X11" s="885"/>
      <c r="Y11" s="885"/>
      <c r="Z11" s="885"/>
      <c r="AA11" s="885"/>
      <c r="AB11" s="885"/>
      <c r="AC11" s="326"/>
      <c r="AD11" s="326"/>
      <c r="AE11" s="886" t="s">
        <v>131</v>
      </c>
      <c r="AF11" s="887"/>
      <c r="AG11" s="887"/>
      <c r="AH11" s="887"/>
      <c r="AI11" s="887"/>
      <c r="AJ11" s="888"/>
      <c r="AK11" s="837" t="s">
        <v>132</v>
      </c>
      <c r="AL11" s="838"/>
      <c r="AM11" s="838"/>
      <c r="AN11" s="838"/>
      <c r="AO11" s="838"/>
      <c r="AP11" s="839"/>
    </row>
    <row r="12" spans="1:42" ht="16.5" customHeight="1" x14ac:dyDescent="0.2">
      <c r="A12" s="553" t="s">
        <v>5</v>
      </c>
      <c r="B12" s="553" t="s">
        <v>134</v>
      </c>
      <c r="C12" s="554" t="s">
        <v>562</v>
      </c>
      <c r="D12" s="555" t="s">
        <v>136</v>
      </c>
      <c r="E12" s="555" t="s">
        <v>137</v>
      </c>
      <c r="F12" s="555" t="s">
        <v>138</v>
      </c>
      <c r="G12" s="555" t="s">
        <v>139</v>
      </c>
      <c r="H12" s="556" t="s">
        <v>140</v>
      </c>
      <c r="I12" s="556" t="s">
        <v>141</v>
      </c>
      <c r="J12" s="556" t="s">
        <v>163</v>
      </c>
      <c r="K12" s="556" t="s">
        <v>142</v>
      </c>
      <c r="L12" s="555" t="s">
        <v>143</v>
      </c>
      <c r="M12" s="557" t="s">
        <v>563</v>
      </c>
      <c r="N12" s="558"/>
      <c r="O12" s="559" t="s">
        <v>146</v>
      </c>
      <c r="P12" s="560" t="s">
        <v>147</v>
      </c>
      <c r="Q12" s="561" t="s">
        <v>148</v>
      </c>
      <c r="R12" s="562"/>
      <c r="S12" s="559" t="s">
        <v>146</v>
      </c>
      <c r="T12" s="560" t="s">
        <v>149</v>
      </c>
      <c r="U12" s="563" t="s">
        <v>150</v>
      </c>
      <c r="V12" s="564" t="s">
        <v>151</v>
      </c>
      <c r="W12" s="565" t="s">
        <v>152</v>
      </c>
      <c r="X12" s="566" t="s">
        <v>153</v>
      </c>
      <c r="Y12" s="566"/>
      <c r="Z12" s="566"/>
      <c r="AA12" s="566"/>
      <c r="AB12" s="566"/>
      <c r="AC12" s="566"/>
      <c r="AD12" s="327"/>
      <c r="AE12" s="567"/>
      <c r="AF12" s="568" t="s">
        <v>154</v>
      </c>
      <c r="AG12" s="567" t="s">
        <v>146</v>
      </c>
      <c r="AH12" s="568" t="s">
        <v>155</v>
      </c>
      <c r="AI12" s="567" t="s">
        <v>146</v>
      </c>
      <c r="AJ12" s="569" t="s">
        <v>156</v>
      </c>
      <c r="AK12" s="570" t="s">
        <v>157</v>
      </c>
      <c r="AL12" s="570" t="s">
        <v>158</v>
      </c>
      <c r="AM12" s="570" t="s">
        <v>159</v>
      </c>
      <c r="AN12" s="570" t="s">
        <v>160</v>
      </c>
      <c r="AO12" s="571" t="s">
        <v>161</v>
      </c>
      <c r="AP12" s="570" t="s">
        <v>162</v>
      </c>
    </row>
    <row r="13" spans="1:42" ht="72.75" hidden="1" x14ac:dyDescent="0.2">
      <c r="A13" s="572"/>
      <c r="B13" s="572"/>
      <c r="C13" s="573"/>
      <c r="D13" s="572"/>
      <c r="E13" s="572"/>
      <c r="F13" s="555"/>
      <c r="G13" s="574"/>
      <c r="H13" s="575"/>
      <c r="I13" s="575"/>
      <c r="J13" s="575"/>
      <c r="K13" s="575"/>
      <c r="L13" s="555"/>
      <c r="M13" s="576"/>
      <c r="N13" s="577"/>
      <c r="O13" s="578"/>
      <c r="P13" s="578"/>
      <c r="Q13" s="579"/>
      <c r="R13" s="580"/>
      <c r="S13" s="578"/>
      <c r="T13" s="578"/>
      <c r="U13" s="581"/>
      <c r="V13" s="582"/>
      <c r="W13" s="583"/>
      <c r="X13" s="328" t="s">
        <v>164</v>
      </c>
      <c r="Y13" s="328" t="s">
        <v>165</v>
      </c>
      <c r="Z13" s="328" t="s">
        <v>166</v>
      </c>
      <c r="AA13" s="328" t="s">
        <v>167</v>
      </c>
      <c r="AB13" s="328" t="s">
        <v>168</v>
      </c>
      <c r="AC13" s="328" t="s">
        <v>169</v>
      </c>
      <c r="AD13" s="329"/>
      <c r="AE13" s="584"/>
      <c r="AF13" s="585"/>
      <c r="AG13" s="584"/>
      <c r="AH13" s="585"/>
      <c r="AI13" s="584"/>
      <c r="AJ13" s="586"/>
      <c r="AK13" s="570"/>
      <c r="AL13" s="570"/>
      <c r="AM13" s="570"/>
      <c r="AN13" s="570"/>
      <c r="AO13" s="587"/>
      <c r="AP13" s="570"/>
    </row>
    <row r="14" spans="1:42" ht="330.75" x14ac:dyDescent="0.2">
      <c r="A14" s="866" t="s">
        <v>9</v>
      </c>
      <c r="B14" s="866">
        <v>1</v>
      </c>
      <c r="C14" s="869" t="s">
        <v>564</v>
      </c>
      <c r="D14" s="872" t="s">
        <v>565</v>
      </c>
      <c r="E14" s="875" t="s">
        <v>566</v>
      </c>
      <c r="F14" s="869" t="s">
        <v>500</v>
      </c>
      <c r="G14" s="895" t="s">
        <v>567</v>
      </c>
      <c r="H14" s="898" t="s">
        <v>568</v>
      </c>
      <c r="I14" s="901" t="s">
        <v>568</v>
      </c>
      <c r="J14" s="904" t="s">
        <v>198</v>
      </c>
      <c r="K14" s="904" t="s">
        <v>543</v>
      </c>
      <c r="L14" s="152" t="s">
        <v>240</v>
      </c>
      <c r="M14" s="330">
        <v>1</v>
      </c>
      <c r="N14" s="339" t="s">
        <v>873</v>
      </c>
      <c r="O14" s="340">
        <v>0.4</v>
      </c>
      <c r="P14" s="889" t="s">
        <v>458</v>
      </c>
      <c r="Q14" s="341">
        <v>2</v>
      </c>
      <c r="R14" s="342" t="str">
        <f t="shared" ref="R14" si="0">IF(Q14=1,"LEVE",IF(Q14=2,"MENOR",IF(Q14=3,"MODERADO",IF(Q14=4,"MAYOR",IF(Q14=5,"CATASTROFICO","")))))</f>
        <v>MENOR</v>
      </c>
      <c r="S14" s="340">
        <f t="shared" ref="S14" si="1">IF(R14="","",IF(R14="LEVE",0.2,IF(R14="MENOR",0.4,IF(R14="MODERADO",0.6,IF(R14="MAYOR",0.8,IF(R14="CATASTRÓFICO",1,))))))</f>
        <v>0.4</v>
      </c>
      <c r="T14" s="343" t="str">
        <f t="shared" ref="T14" si="2">IF(OR(AND(N14="IMPROBABLE",R14="LEVE"),AND(N14="RARA VEZ",R14="MENOR"),AND(N14="RARA VEZ",R14="LEVE")),"BAJO",IF(OR(AND(N14="IMPROBABLE",R14="MODERADO"),AND(N14="RARA VEZ",R14="MENOR"),AND(N14="RARA VEZ",R14="MODERADO"),AND(N14=" PROBABLE",R14="LEVE"),AND(N14="PROBABLE",R14="MENOR"),AND(N14="PROBABLE",R14="MODERADO"),AND(N14="CASI SEGURO",R14="LEVE"),AND(N14="CASI SEGURO",R14="MENOR")),"MODERADO",IF(OR(AND(N14="IMPROBABLE",R14="MAYOR"),AND(N14="IMPROBABLE",R14="MAYOR"),AND(N14="PROBABLE",R14="MAYOR"),AND(N14="CASI SEGURO",R14="MODERADO"),AND(N14="CASI SEGURO",R14="MAYOR"),AND(N14="INMINENTE",R14="LEVE"),AND(N14="INMINENTE",R14="MENOR"),AND(N14="INMINENTE",R14="MODERADO"),AND(N14="INMINENTE",R14="MAYOR")),"ALTO",IF(OR(AND(N14="IMPROBABLE",R14="CATASTRÓFICO"),AND(N14="RARA VEZ",R14="CATASTRÓFICO"),AND(N14="PROBABLE",R14="CATASTRÓFICO"),AND(N14="CASI SEGURO",R14="CATASTRÓFICO"),AND(N14="INMINENTE",R14="CATASTRÓFICO")),"EXTREMO",""))))</f>
        <v>BAJO</v>
      </c>
      <c r="U14" s="154">
        <v>1</v>
      </c>
      <c r="V14" s="301" t="s">
        <v>569</v>
      </c>
      <c r="W14" s="336" t="str">
        <f t="shared" ref="W14:W25" si="3">IF(OR(X14="Preventivo",X14="Detectivo"),"Probabilidad",IF(X14="Correctivo","Impacto",""))</f>
        <v>Probabilidad</v>
      </c>
      <c r="X14" s="178" t="s">
        <v>190</v>
      </c>
      <c r="Y14" s="178" t="s">
        <v>181</v>
      </c>
      <c r="Z14" s="227" t="str">
        <f t="shared" ref="Z14:Z77" si="4">IF(AND(X14="Preventivo",Y14="Automático"),"50%",IF(AND(X14="Preventivo",Y14="Manual"),"40%",IF(AND(X14="Detectivo",Y14="Automático"),"40%",IF(AND(X14="Detectivo",Y14="Manual"),"30%",IF(AND(X14="Correctivo",Y14="Automático"),"35%",IF(AND(X14="Correctivo",Y14="Manual"),"25%",""))))))</f>
        <v>40%</v>
      </c>
      <c r="AA14" s="178" t="s">
        <v>182</v>
      </c>
      <c r="AB14" s="178" t="s">
        <v>183</v>
      </c>
      <c r="AC14" s="178" t="s">
        <v>184</v>
      </c>
      <c r="AD14" s="337"/>
      <c r="AE14" s="249">
        <f>IFERROR(IF(W14="Probabilidad",(O14-(+O14*Z14)),IF(W14="Impacto",O14,"")),"")</f>
        <v>0.24</v>
      </c>
      <c r="AF14" s="222" t="str">
        <f>IFERROR(IF(AE14="","",IF(AE14&lt;=0.2,"IMPROBABLE",IF(AE14&lt;=0.4,"RARA VEZ",IF(AE14&lt;=0.6,"PROBABLE",IF(AE14&lt;=0.8,"CASI SEGURO","INMINENTE"))))),"")</f>
        <v>RARA VEZ</v>
      </c>
      <c r="AG14" s="227">
        <f t="shared" ref="AG14:AG24" si="5">+AE14</f>
        <v>0.24</v>
      </c>
      <c r="AH14" s="331" t="str">
        <f>R14</f>
        <v>MENOR</v>
      </c>
      <c r="AI14" s="227">
        <f t="shared" ref="AI14:AI28" si="6">IFERROR(IF(W14="Impacto",(S14-(+S14*Z14)),IF(W14="Probabilidad",S14,"")),"")</f>
        <v>0.4</v>
      </c>
      <c r="AJ14" s="225" t="s">
        <v>265</v>
      </c>
      <c r="AK14" s="869" t="s">
        <v>243</v>
      </c>
      <c r="AL14" s="875" t="s">
        <v>570</v>
      </c>
      <c r="AM14" s="875" t="s">
        <v>571</v>
      </c>
      <c r="AN14" s="892">
        <v>44713</v>
      </c>
      <c r="AO14" s="301" t="s">
        <v>572</v>
      </c>
      <c r="AP14" s="866" t="s">
        <v>188</v>
      </c>
    </row>
    <row r="15" spans="1:42" ht="283.5" x14ac:dyDescent="0.2">
      <c r="A15" s="867"/>
      <c r="B15" s="867"/>
      <c r="C15" s="870"/>
      <c r="D15" s="873"/>
      <c r="E15" s="876"/>
      <c r="F15" s="870"/>
      <c r="G15" s="896"/>
      <c r="H15" s="899"/>
      <c r="I15" s="902"/>
      <c r="J15" s="905"/>
      <c r="K15" s="905"/>
      <c r="L15" s="141"/>
      <c r="M15" s="338">
        <v>2</v>
      </c>
      <c r="N15" s="339" t="str">
        <f>IF(M15=0,"",IF(M15&lt;=1,"IMPROBABLE",IF(M15&lt;=2,"RARA VEZ",IF(M15&lt;=3,"PROBABLE",IF(M15&lt;=4,"CASI SEGURA","INMINENTE")))))</f>
        <v>RARA VEZ</v>
      </c>
      <c r="O15" s="340">
        <f>IF(N15="","",IF(N15="IMPROBABLE",0.2,IF(N15="RARA VEZ",0.4,IF(N15="PROBABLE",0.6,IF(N15="CASI SEGURO",0.8,IF(N15="INMINENTE",1,))))))</f>
        <v>0.4</v>
      </c>
      <c r="P15" s="890"/>
      <c r="Q15" s="341">
        <v>2</v>
      </c>
      <c r="R15" s="342" t="str">
        <f t="shared" ref="R15:R19" si="7">IF(Q15=1,"LEVE",IF(Q15=2,"MENOR",IF(Q15=3,"MODERADO",IF(Q15=4,"MAYOR",IF(Q15=5,"CATASTROFICO","")))))</f>
        <v>MENOR</v>
      </c>
      <c r="S15" s="340">
        <f t="shared" ref="S15:S19" si="8">IF(R15="","",IF(R15="LEVE",0.2,IF(R15="MENOR",0.4,IF(R15="MODERADO",0.6,IF(R15="MAYOR",0.8,IF(R15="CATASTRÓFICO",1,))))))</f>
        <v>0.4</v>
      </c>
      <c r="T15" s="343" t="str">
        <f t="shared" ref="T15:T25" si="9">IF(OR(AND(N15="IMPROBABLE",R15="LEVE"),AND(N15="RARA VEZ",R15="MENOR"),AND(N15="RARA VEZ",R15="LEVE")),"BAJO",IF(OR(AND(N15="IMPROBABLE",R15="MODERADO"),AND(N15="RARA VEZ",R15="MENOR"),AND(N15="RARA VEZ",R15="MODERADO"),AND(N15=" PROBABLE",R15="LEVE"),AND(N15="PROBABLE",R15="MENOR"),AND(N15="PROBABLE",R15="MODERADO"),AND(N15="CASI SEGURO",R15="LEVE"),AND(N15="CASI SEGURO",R15="MENOR")),"MODERADO",IF(OR(AND(N15="IMPROBABLE",R15="MAYOR"),AND(N15="IMPROBABLE",R15="MAYOR"),AND(N15="PROBABLE",R15="MAYOR"),AND(N15="CASI SEGURO",R15="MODERADO"),AND(N15="CASI SEGURO",R15="MAYOR"),AND(N15="INMINENTE",R15="LEVE"),AND(N15="INMINENTE",R15="MENOR"),AND(N15="INMINENTE",R15="MODERADO"),AND(N15="INMINENTE",R15="MAYOR")),"ALTO",IF(OR(AND(N15="IMPROBABLE",R15="CATASTRÓFICO"),AND(N15="RARA VEZ",R15="CATASTRÓFICO"),AND(N15="PROBABLE",R15="CATASTRÓFICO"),AND(N15="CASI SEGURO",R15="CATASTRÓFICO"),AND(N15="INMINENTE",R15="CATASTRÓFICO")),"EXTREMO",""))))</f>
        <v>BAJO</v>
      </c>
      <c r="U15" s="147">
        <v>2</v>
      </c>
      <c r="V15" s="285" t="s">
        <v>573</v>
      </c>
      <c r="W15" s="147" t="str">
        <f t="shared" si="3"/>
        <v>Probabilidad</v>
      </c>
      <c r="X15" s="148" t="s">
        <v>190</v>
      </c>
      <c r="Y15" s="148" t="s">
        <v>181</v>
      </c>
      <c r="Z15" s="149" t="str">
        <f t="shared" si="4"/>
        <v>40%</v>
      </c>
      <c r="AA15" s="148" t="s">
        <v>182</v>
      </c>
      <c r="AB15" s="148" t="s">
        <v>183</v>
      </c>
      <c r="AC15" s="148" t="s">
        <v>184</v>
      </c>
      <c r="AD15" s="288">
        <f t="shared" ref="AD15:AD17" si="10">IF(ISBLANK(V15),0,Z15*AE14)</f>
        <v>9.6000000000000002E-2</v>
      </c>
      <c r="AE15" s="288">
        <f t="shared" ref="AE15:AE17" si="11">AE14-AD15</f>
        <v>0.14399999999999999</v>
      </c>
      <c r="AF15" s="144" t="str">
        <f t="shared" ref="AF15:AF21" si="12">IFERROR(IF(AE15="","",IF(AE15&lt;=0.2,"IMPROBABLE",IF(AE15&lt;=0.4,"RARA VEZ",IF(AE15&lt;=0.6,"PROBABLE",IF(AE15&lt;=0.8,"CASI SEGURO","INMINENTE"))))),"")</f>
        <v>IMPROBABLE</v>
      </c>
      <c r="AG15" s="149">
        <f t="shared" si="5"/>
        <v>0.14399999999999999</v>
      </c>
      <c r="AH15" s="339" t="str">
        <f t="shared" ref="AH15:AH21" si="13">R15</f>
        <v>MENOR</v>
      </c>
      <c r="AI15" s="149">
        <f t="shared" si="6"/>
        <v>0.4</v>
      </c>
      <c r="AJ15" s="151" t="s">
        <v>265</v>
      </c>
      <c r="AK15" s="870"/>
      <c r="AL15" s="876"/>
      <c r="AM15" s="876"/>
      <c r="AN15" s="893"/>
      <c r="AO15" s="344" t="s">
        <v>574</v>
      </c>
      <c r="AP15" s="867"/>
    </row>
    <row r="16" spans="1:42" ht="409.5" x14ac:dyDescent="0.2">
      <c r="A16" s="867"/>
      <c r="B16" s="867"/>
      <c r="C16" s="870"/>
      <c r="D16" s="873"/>
      <c r="E16" s="876"/>
      <c r="F16" s="870"/>
      <c r="G16" s="896"/>
      <c r="H16" s="899"/>
      <c r="I16" s="902"/>
      <c r="J16" s="905"/>
      <c r="K16" s="905"/>
      <c r="L16" s="141"/>
      <c r="M16" s="338">
        <v>3</v>
      </c>
      <c r="N16" s="339" t="str">
        <f>IF(M16=0,"",IF(M16&lt;=1,"IMPROBABLE",IF(M16&lt;=2,"RARA VEZ",IF(M16&lt;=3,"PROBABLE",IF(M16&lt;=4,"CASI SEGURA","INMINENTE")))))</f>
        <v>PROBABLE</v>
      </c>
      <c r="O16" s="340">
        <f>IF(N16="","",IF(N16="IMPROBABLE",0.2,IF(N16="RARA VEZ",0.4,IF(N16="PROBABLE",0.6,IF(N16="CASI SEGURO",0.8,IF(N16="INMINENTE",1,))))))</f>
        <v>0.6</v>
      </c>
      <c r="P16" s="890"/>
      <c r="Q16" s="341">
        <v>2</v>
      </c>
      <c r="R16" s="342" t="str">
        <f t="shared" si="7"/>
        <v>MENOR</v>
      </c>
      <c r="S16" s="340">
        <f t="shared" si="8"/>
        <v>0.4</v>
      </c>
      <c r="T16" s="343" t="s">
        <v>265</v>
      </c>
      <c r="U16" s="147">
        <v>3</v>
      </c>
      <c r="V16" s="285" t="s">
        <v>575</v>
      </c>
      <c r="W16" s="147" t="str">
        <f t="shared" si="3"/>
        <v>Probabilidad</v>
      </c>
      <c r="X16" s="148" t="s">
        <v>190</v>
      </c>
      <c r="Y16" s="148" t="s">
        <v>181</v>
      </c>
      <c r="Z16" s="149" t="str">
        <f t="shared" si="4"/>
        <v>40%</v>
      </c>
      <c r="AA16" s="148" t="s">
        <v>182</v>
      </c>
      <c r="AB16" s="148" t="s">
        <v>183</v>
      </c>
      <c r="AC16" s="148" t="s">
        <v>184</v>
      </c>
      <c r="AD16" s="288">
        <f t="shared" si="10"/>
        <v>5.7599999999999998E-2</v>
      </c>
      <c r="AE16" s="288">
        <f t="shared" si="11"/>
        <v>8.6399999999999991E-2</v>
      </c>
      <c r="AF16" s="144" t="str">
        <f t="shared" si="12"/>
        <v>IMPROBABLE</v>
      </c>
      <c r="AG16" s="149">
        <f t="shared" si="5"/>
        <v>8.6399999999999991E-2</v>
      </c>
      <c r="AH16" s="339" t="str">
        <f t="shared" si="13"/>
        <v>MENOR</v>
      </c>
      <c r="AI16" s="149">
        <f t="shared" si="6"/>
        <v>0.4</v>
      </c>
      <c r="AJ16" s="151" t="s">
        <v>265</v>
      </c>
      <c r="AK16" s="870"/>
      <c r="AL16" s="876"/>
      <c r="AM16" s="876"/>
      <c r="AN16" s="893"/>
      <c r="AO16" s="344" t="s">
        <v>576</v>
      </c>
      <c r="AP16" s="867"/>
    </row>
    <row r="17" spans="1:42" ht="299.25" x14ac:dyDescent="0.2">
      <c r="A17" s="868"/>
      <c r="B17" s="868"/>
      <c r="C17" s="871"/>
      <c r="D17" s="874"/>
      <c r="E17" s="877"/>
      <c r="F17" s="871"/>
      <c r="G17" s="897"/>
      <c r="H17" s="900"/>
      <c r="I17" s="903"/>
      <c r="J17" s="906"/>
      <c r="K17" s="906"/>
      <c r="L17" s="141"/>
      <c r="M17" s="338">
        <v>4</v>
      </c>
      <c r="N17" s="536" t="str">
        <f>IF(M17=0,"",IF(M17&lt;=1,"IMPROBABLE",IF(M17&lt;=2,"RARA VEZ",IF(M17&lt;=3,"PROBABLE",IF(M17&lt;=4,"CASI SEGURA","INMINENTE")))))</f>
        <v>CASI SEGURA</v>
      </c>
      <c r="O17" s="340">
        <f>IF(N17="","",IF(N17="IMPROBABLE",0.2,IF(N17="RARA VEZ",0.4,IF(N17="PROBABLE",0.6,IF(N17="CASI SEGURO",0.8,IF(N17="INMINENTE",1,))))))</f>
        <v>0</v>
      </c>
      <c r="P17" s="891"/>
      <c r="Q17" s="341">
        <v>2</v>
      </c>
      <c r="R17" s="342" t="str">
        <f t="shared" si="7"/>
        <v>MENOR</v>
      </c>
      <c r="S17" s="340">
        <f t="shared" si="8"/>
        <v>0.4</v>
      </c>
      <c r="T17" s="343" t="s">
        <v>265</v>
      </c>
      <c r="U17" s="147">
        <v>4</v>
      </c>
      <c r="V17" s="120" t="s">
        <v>577</v>
      </c>
      <c r="W17" s="147" t="str">
        <f t="shared" si="3"/>
        <v>Probabilidad</v>
      </c>
      <c r="X17" s="148" t="s">
        <v>190</v>
      </c>
      <c r="Y17" s="148" t="s">
        <v>181</v>
      </c>
      <c r="Z17" s="149" t="str">
        <f t="shared" si="4"/>
        <v>40%</v>
      </c>
      <c r="AA17" s="148" t="s">
        <v>182</v>
      </c>
      <c r="AB17" s="148" t="s">
        <v>183</v>
      </c>
      <c r="AC17" s="148" t="s">
        <v>184</v>
      </c>
      <c r="AD17" s="288">
        <f t="shared" si="10"/>
        <v>3.456E-2</v>
      </c>
      <c r="AE17" s="288">
        <f t="shared" si="11"/>
        <v>5.183999999999999E-2</v>
      </c>
      <c r="AF17" s="144" t="str">
        <f t="shared" si="12"/>
        <v>IMPROBABLE</v>
      </c>
      <c r="AG17" s="149">
        <f t="shared" si="5"/>
        <v>5.183999999999999E-2</v>
      </c>
      <c r="AH17" s="339" t="str">
        <f t="shared" si="13"/>
        <v>MENOR</v>
      </c>
      <c r="AI17" s="149">
        <f t="shared" si="6"/>
        <v>0.4</v>
      </c>
      <c r="AJ17" s="151" t="s">
        <v>265</v>
      </c>
      <c r="AK17" s="871"/>
      <c r="AL17" s="877"/>
      <c r="AM17" s="877"/>
      <c r="AN17" s="894"/>
      <c r="AO17" s="344" t="s">
        <v>578</v>
      </c>
      <c r="AP17" s="868"/>
    </row>
    <row r="18" spans="1:42" ht="283.5" x14ac:dyDescent="0.2">
      <c r="A18" s="139" t="s">
        <v>9</v>
      </c>
      <c r="B18" s="139">
        <v>2</v>
      </c>
      <c r="C18" s="115" t="s">
        <v>579</v>
      </c>
      <c r="D18" s="345" t="s">
        <v>580</v>
      </c>
      <c r="E18" s="345" t="s">
        <v>581</v>
      </c>
      <c r="F18" s="115" t="s">
        <v>500</v>
      </c>
      <c r="G18" s="316" t="s">
        <v>52</v>
      </c>
      <c r="H18" s="141" t="s">
        <v>568</v>
      </c>
      <c r="I18" s="346" t="s">
        <v>568</v>
      </c>
      <c r="J18" s="347" t="s">
        <v>198</v>
      </c>
      <c r="K18" s="316" t="s">
        <v>582</v>
      </c>
      <c r="L18" s="141"/>
      <c r="M18" s="338">
        <v>2</v>
      </c>
      <c r="N18" s="339" t="str">
        <f>IF(M18=0,"",IF(M18&lt;=1,"IMPROBABLE",IF(M18&lt;=2,"RARA VEZ",IF(M18&lt;=3,"PROBABLE",IF(M18&lt;=4,"CASI SEGURA","INMINENTE")))))</f>
        <v>RARA VEZ</v>
      </c>
      <c r="O18" s="348">
        <v>0.4</v>
      </c>
      <c r="P18" s="349" t="s">
        <v>583</v>
      </c>
      <c r="Q18" s="341">
        <v>3</v>
      </c>
      <c r="R18" s="350" t="str">
        <f t="shared" si="7"/>
        <v>MODERADO</v>
      </c>
      <c r="S18" s="348">
        <f t="shared" si="8"/>
        <v>0.6</v>
      </c>
      <c r="T18" s="351" t="str">
        <f t="shared" si="9"/>
        <v>MODERADO</v>
      </c>
      <c r="U18" s="147">
        <v>1</v>
      </c>
      <c r="V18" s="352" t="s">
        <v>584</v>
      </c>
      <c r="W18" s="167" t="str">
        <f t="shared" si="3"/>
        <v>Probabilidad</v>
      </c>
      <c r="X18" s="148" t="s">
        <v>190</v>
      </c>
      <c r="Y18" s="148" t="s">
        <v>181</v>
      </c>
      <c r="Z18" s="149" t="str">
        <f t="shared" si="4"/>
        <v>40%</v>
      </c>
      <c r="AA18" s="148" t="s">
        <v>182</v>
      </c>
      <c r="AB18" s="148" t="s">
        <v>183</v>
      </c>
      <c r="AC18" s="148" t="s">
        <v>184</v>
      </c>
      <c r="AD18" s="353"/>
      <c r="AE18" s="150">
        <f>IFERROR(IF(W18="Probabilidad",(O18-(+O18*Z18)),IF(W18="Impacto",O18,"")),"")</f>
        <v>0.24</v>
      </c>
      <c r="AF18" s="144" t="str">
        <f t="shared" si="12"/>
        <v>RARA VEZ</v>
      </c>
      <c r="AG18" s="149">
        <f t="shared" si="5"/>
        <v>0.24</v>
      </c>
      <c r="AH18" s="339" t="str">
        <f t="shared" si="13"/>
        <v>MODERADO</v>
      </c>
      <c r="AI18" s="149">
        <f t="shared" si="6"/>
        <v>0.6</v>
      </c>
      <c r="AJ18" s="151" t="s">
        <v>265</v>
      </c>
      <c r="AK18" s="115" t="s">
        <v>243</v>
      </c>
      <c r="AL18" s="354"/>
      <c r="AM18" s="354"/>
      <c r="AN18" s="355"/>
      <c r="AO18" s="345" t="s">
        <v>585</v>
      </c>
      <c r="AP18" s="257" t="s">
        <v>188</v>
      </c>
    </row>
    <row r="19" spans="1:42" ht="267.75" x14ac:dyDescent="0.2">
      <c r="A19" s="907" t="s">
        <v>9</v>
      </c>
      <c r="B19" s="907">
        <v>3</v>
      </c>
      <c r="C19" s="869" t="s">
        <v>586</v>
      </c>
      <c r="D19" s="869" t="s">
        <v>587</v>
      </c>
      <c r="E19" s="869" t="s">
        <v>588</v>
      </c>
      <c r="F19" s="869" t="s">
        <v>500</v>
      </c>
      <c r="G19" s="869" t="s">
        <v>54</v>
      </c>
      <c r="H19" s="898" t="s">
        <v>568</v>
      </c>
      <c r="I19" s="901" t="s">
        <v>568</v>
      </c>
      <c r="J19" s="904" t="s">
        <v>198</v>
      </c>
      <c r="K19" s="895" t="s">
        <v>582</v>
      </c>
      <c r="L19" s="356" t="s">
        <v>589</v>
      </c>
      <c r="M19" s="357">
        <v>3</v>
      </c>
      <c r="N19" s="358" t="str">
        <f t="shared" ref="N19:N53" si="14">IF(M19=0,"",IF(M19&lt;=1,"IMPROBABLE",IF(M19&lt;=2,"RARA VEZ",IF(M19&lt;=3,"PROBABLE",IF(M19&lt;=4,"CASI SEGURO","INMINENTE")))))</f>
        <v>PROBABLE</v>
      </c>
      <c r="O19" s="348">
        <f>IF(N19="","",IF(N19="IMPROBABLE",0.2,IF(N19="RARA VEZ",0.4,IF(N19="PROBABLE",0.6,IF(N19="CASI SEGURO",0.8,IF(N19="INMINENTE",1,))))))</f>
        <v>0.6</v>
      </c>
      <c r="P19" s="889" t="s">
        <v>320</v>
      </c>
      <c r="Q19" s="359">
        <v>1</v>
      </c>
      <c r="R19" s="350" t="str">
        <f t="shared" si="7"/>
        <v>LEVE</v>
      </c>
      <c r="S19" s="348">
        <f t="shared" si="8"/>
        <v>0.2</v>
      </c>
      <c r="T19" s="351" t="s">
        <v>193</v>
      </c>
      <c r="U19" s="336">
        <v>1</v>
      </c>
      <c r="V19" s="134" t="s">
        <v>590</v>
      </c>
      <c r="W19" s="336" t="str">
        <f t="shared" si="3"/>
        <v>Probabilidad</v>
      </c>
      <c r="X19" s="360" t="s">
        <v>190</v>
      </c>
      <c r="Y19" s="360" t="s">
        <v>181</v>
      </c>
      <c r="Z19" s="361" t="str">
        <f t="shared" si="4"/>
        <v>40%</v>
      </c>
      <c r="AA19" s="360" t="s">
        <v>182</v>
      </c>
      <c r="AB19" s="360" t="s">
        <v>183</v>
      </c>
      <c r="AC19" s="360" t="s">
        <v>184</v>
      </c>
      <c r="AD19" s="362"/>
      <c r="AE19" s="363">
        <f>IFERROR(IF(W19="Probabilidad",(O19-(+O19*Z19)),IF(W19="Impacto",O19,"")),"")</f>
        <v>0.36</v>
      </c>
      <c r="AF19" s="364" t="str">
        <f t="shared" si="12"/>
        <v>RARA VEZ</v>
      </c>
      <c r="AG19" s="361">
        <f t="shared" si="5"/>
        <v>0.36</v>
      </c>
      <c r="AH19" s="364" t="str">
        <f t="shared" si="13"/>
        <v>LEVE</v>
      </c>
      <c r="AI19" s="361">
        <f t="shared" si="6"/>
        <v>0.2</v>
      </c>
      <c r="AJ19" s="351" t="str">
        <f t="shared" ref="AJ19:AJ24" si="15">IFERROR(IF(OR(AND(AF19="IMPROBABLE",AH19="LEVE"),AND(AF19="IMPROBABLE",AH19="MENOR"),AND(AF19="RARA VEZ",AH19="LEVE")),"BAJO",IF(OR(AND(AF19="IMPROBABLE",AH19="MODERADO"),AND(AF19="RARA VEZ",AH19="MENOR"),AND(AF19="RARA VEZ",AH19="MODERADO"),AND(AF19="PROBABLE",AH19="LEVE"),AND(AF19="PROBABLE",AH19="MENOR"),AND(AF19="PROBABLE",AH19="MODERADO"),AND(AF19="CASI SEGURO",AH19="LEVE"),AND(AF19="CASI SEGURO",AH19="MENOR")),"MODERADO",IF(OR(AND(AF19="IMPROBABLE",AH19="MAYOR"),AND(AF19="RARA VEZ",AH19="MAYOR"),AND(AF19="PROBABLE",AH19="MAYOR"),AND(AF19="CASI SEGURO",AH19="MODERADO"),AND(AF19="CASI SEGURO",AH19="MAYOR"),AND(AF19="INMINENTE",AH19="LEVE"),AND(AF19="INMINENTE",AH19="MENOR"),AND(AF19="CASI SEGURO",AH19="MODERADO"),AND(AF19="INMINENTE",AH19="MAYOR")),"ALTO",IF(OR(AND(AF19="IMPROBABLE",AH19="CATASTRÓFICO"),AND(AF19="RARA VEZ",AH19="CATASTRÓFICO"),AND(AF19="PROBABLE",AH19="CATASTRÓFICO"),AND(AF19="CASI SEGURO",AH19="CATASTRÓFICO"),AND(AF19="INMINENTE",AH19="CATASTRÓFICO")),"EXTREMO","")))),"")</f>
        <v>BAJO</v>
      </c>
      <c r="AK19" s="356" t="s">
        <v>185</v>
      </c>
      <c r="AL19" s="345" t="s">
        <v>591</v>
      </c>
      <c r="AM19" s="365" t="s">
        <v>571</v>
      </c>
      <c r="AN19" s="366">
        <v>44714</v>
      </c>
      <c r="AO19" s="345" t="s">
        <v>592</v>
      </c>
      <c r="AP19" s="257" t="s">
        <v>188</v>
      </c>
    </row>
    <row r="20" spans="1:42" ht="362.25" x14ac:dyDescent="0.2">
      <c r="A20" s="908"/>
      <c r="B20" s="908"/>
      <c r="C20" s="870"/>
      <c r="D20" s="870"/>
      <c r="E20" s="870"/>
      <c r="F20" s="870"/>
      <c r="G20" s="870"/>
      <c r="H20" s="899"/>
      <c r="I20" s="902"/>
      <c r="J20" s="905"/>
      <c r="K20" s="896"/>
      <c r="L20" s="367"/>
      <c r="M20" s="338">
        <v>3</v>
      </c>
      <c r="N20" s="339" t="str">
        <f t="shared" si="14"/>
        <v>PROBABLE</v>
      </c>
      <c r="O20" s="340">
        <f>IF(N20="","",IF(N20="IMPROBABLE",0.2,IF(N20="RARA VEZ",0.4,IF(N20="PROBABLE",0.6,IF(N20="CASI SEGURO",0.8,IF(N20="INMINENTE",1,))))))</f>
        <v>0.6</v>
      </c>
      <c r="P20" s="890"/>
      <c r="Q20" s="341">
        <v>2</v>
      </c>
      <c r="R20" s="342" t="str">
        <f>IF(Q20=1,"LEVE",IF(Q20=2,"MENOR",IF(Q20=3,"MODERADO",IF(Q20=4,"MAYOR",IF(Q20=5,"CATASTROFICO","")))))</f>
        <v>MENOR</v>
      </c>
      <c r="S20" s="340">
        <f>IF(R20="","",IF(R20="LEVE",0.2,IF(R20="MENOR",0.4,IF(R20="MODERADO",0.6,IF(R20="MAYOR",0.8,IF(R20="CATASTRÓFICO",1,))))))</f>
        <v>0.4</v>
      </c>
      <c r="T20" s="343" t="str">
        <f t="shared" si="9"/>
        <v>MODERADO</v>
      </c>
      <c r="U20" s="147">
        <v>2</v>
      </c>
      <c r="V20" s="201" t="s">
        <v>593</v>
      </c>
      <c r="W20" s="147" t="str">
        <f t="shared" si="3"/>
        <v>Probabilidad</v>
      </c>
      <c r="X20" s="148" t="s">
        <v>190</v>
      </c>
      <c r="Y20" s="148" t="s">
        <v>181</v>
      </c>
      <c r="Z20" s="149" t="str">
        <f t="shared" si="4"/>
        <v>40%</v>
      </c>
      <c r="AA20" s="148" t="s">
        <v>182</v>
      </c>
      <c r="AB20" s="148" t="s">
        <v>183</v>
      </c>
      <c r="AC20" s="148" t="s">
        <v>184</v>
      </c>
      <c r="AD20" s="288">
        <f t="shared" ref="AD20:AD21" si="16">IF(ISBLANK(V20),0,Z20*AE19)</f>
        <v>0.14399999999999999</v>
      </c>
      <c r="AE20" s="288">
        <f t="shared" ref="AE20:AE21" si="17">AE19-AD20</f>
        <v>0.216</v>
      </c>
      <c r="AF20" s="144" t="str">
        <f t="shared" si="12"/>
        <v>RARA VEZ</v>
      </c>
      <c r="AG20" s="149">
        <f t="shared" si="5"/>
        <v>0.216</v>
      </c>
      <c r="AH20" s="144" t="str">
        <f t="shared" si="13"/>
        <v>MENOR</v>
      </c>
      <c r="AI20" s="149">
        <f t="shared" si="6"/>
        <v>0.4</v>
      </c>
      <c r="AJ20" s="343" t="s">
        <v>265</v>
      </c>
      <c r="AK20" s="141" t="s">
        <v>185</v>
      </c>
      <c r="AL20" s="368"/>
      <c r="AM20" s="368"/>
      <c r="AN20" s="368"/>
      <c r="AO20" s="369" t="s">
        <v>594</v>
      </c>
      <c r="AP20" s="257" t="s">
        <v>188</v>
      </c>
    </row>
    <row r="21" spans="1:42" ht="283.5" x14ac:dyDescent="0.2">
      <c r="A21" s="909"/>
      <c r="B21" s="909"/>
      <c r="C21" s="871"/>
      <c r="D21" s="871"/>
      <c r="E21" s="871"/>
      <c r="F21" s="871"/>
      <c r="G21" s="871"/>
      <c r="H21" s="900"/>
      <c r="I21" s="903"/>
      <c r="J21" s="906"/>
      <c r="K21" s="897"/>
      <c r="L21" s="367"/>
      <c r="M21" s="338">
        <v>3</v>
      </c>
      <c r="N21" s="339" t="str">
        <f t="shared" si="14"/>
        <v>PROBABLE</v>
      </c>
      <c r="O21" s="340">
        <f>IF(N21="","",IF(N21="IMPROBABLE",0.2,IF(N21="RARA VEZ",0.4,IF(N21="PROBABLE",0.6,IF(N21="CASI SEGURO",0.8,IF(N21="INMINENTE",1,))))))</f>
        <v>0.6</v>
      </c>
      <c r="P21" s="891"/>
      <c r="Q21" s="341">
        <v>3</v>
      </c>
      <c r="R21" s="342" t="str">
        <f>IF(Q21=1,"LEVE",IF(Q21=2,"MENOR",IF(Q21=3,"MODERADO",IF(Q21=4,"MAYOR",IF(Q21=5,"CATASTROFICO","")))))</f>
        <v>MODERADO</v>
      </c>
      <c r="S21" s="340">
        <f>IF(R21="","",IF(R21="LEVE",0.2,IF(R21="MENOR",0.4,IF(R21="MODERADO",0.6,IF(R21="MAYOR",0.8,IF(R21="CATASTRÓFICO",1,))))))</f>
        <v>0.6</v>
      </c>
      <c r="T21" s="343" t="str">
        <f t="shared" si="9"/>
        <v>MODERADO</v>
      </c>
      <c r="U21" s="147">
        <v>3</v>
      </c>
      <c r="V21" s="201" t="s">
        <v>595</v>
      </c>
      <c r="W21" s="147" t="str">
        <f t="shared" si="3"/>
        <v>Probabilidad</v>
      </c>
      <c r="X21" s="148" t="s">
        <v>190</v>
      </c>
      <c r="Y21" s="148" t="s">
        <v>181</v>
      </c>
      <c r="Z21" s="149" t="str">
        <f t="shared" si="4"/>
        <v>40%</v>
      </c>
      <c r="AA21" s="148" t="s">
        <v>182</v>
      </c>
      <c r="AB21" s="148" t="s">
        <v>183</v>
      </c>
      <c r="AC21" s="148" t="s">
        <v>184</v>
      </c>
      <c r="AD21" s="288">
        <f t="shared" si="16"/>
        <v>8.6400000000000005E-2</v>
      </c>
      <c r="AE21" s="288">
        <f t="shared" si="17"/>
        <v>0.12959999999999999</v>
      </c>
      <c r="AF21" s="144" t="str">
        <f t="shared" si="12"/>
        <v>IMPROBABLE</v>
      </c>
      <c r="AG21" s="149">
        <f t="shared" si="5"/>
        <v>0.12959999999999999</v>
      </c>
      <c r="AH21" s="144" t="str">
        <f t="shared" si="13"/>
        <v>MODERADO</v>
      </c>
      <c r="AI21" s="149">
        <f t="shared" si="6"/>
        <v>0.6</v>
      </c>
      <c r="AJ21" s="343" t="s">
        <v>265</v>
      </c>
      <c r="AK21" s="141" t="s">
        <v>243</v>
      </c>
      <c r="AL21" s="368"/>
      <c r="AM21" s="368"/>
      <c r="AN21" s="368"/>
      <c r="AO21" s="370" t="s">
        <v>596</v>
      </c>
      <c r="AP21" s="257" t="s">
        <v>188</v>
      </c>
    </row>
    <row r="22" spans="1:42" ht="315" x14ac:dyDescent="0.2">
      <c r="A22" s="907" t="s">
        <v>9</v>
      </c>
      <c r="B22" s="907">
        <v>4</v>
      </c>
      <c r="C22" s="869" t="s">
        <v>597</v>
      </c>
      <c r="D22" s="869" t="s">
        <v>598</v>
      </c>
      <c r="E22" s="869" t="s">
        <v>599</v>
      </c>
      <c r="F22" s="869" t="s">
        <v>500</v>
      </c>
      <c r="G22" s="869" t="s">
        <v>55</v>
      </c>
      <c r="H22" s="898" t="s">
        <v>568</v>
      </c>
      <c r="I22" s="901" t="s">
        <v>568</v>
      </c>
      <c r="J22" s="904" t="s">
        <v>198</v>
      </c>
      <c r="K22" s="895" t="s">
        <v>582</v>
      </c>
      <c r="L22" s="898" t="s">
        <v>589</v>
      </c>
      <c r="M22" s="338">
        <v>3</v>
      </c>
      <c r="N22" s="339" t="str">
        <f t="shared" si="14"/>
        <v>PROBABLE</v>
      </c>
      <c r="O22" s="340">
        <f t="shared" ref="O22:O48" si="18">IF(N22="","",IF(N22="IMPROBABLE",0.2,IF(N22="RARA VEZ",0.4,IF(N22="PROBABLE",0.6,IF(N22="CASI SEGURO",0.8,IF(N22="INMINENTE",1,))))))</f>
        <v>0.6</v>
      </c>
      <c r="P22" s="910" t="s">
        <v>507</v>
      </c>
      <c r="Q22" s="371">
        <v>3</v>
      </c>
      <c r="R22" s="342" t="str">
        <f t="shared" ref="R22:R53" si="19">IF(Q22=1,"LEVE",IF(Q22=2,"MENOR",IF(Q22=3,"MODERADO",IF(Q22=4,"MAYOR",IF(Q22=5,"CATASTROFICO","")))))</f>
        <v>MODERADO</v>
      </c>
      <c r="S22" s="340">
        <f t="shared" ref="S22:S53" si="20">IF(R22="","",IF(R22="Leve",0.2,IF(R22="Menor",0.4,IF(R22="Moderado",0.6,IF(R22="Mayor",0.8,IF(R22="Catastrófico",1,))))))</f>
        <v>0.6</v>
      </c>
      <c r="T22" s="343" t="str">
        <f t="shared" si="9"/>
        <v>MODERADO</v>
      </c>
      <c r="U22" s="147">
        <v>1</v>
      </c>
      <c r="V22" s="120" t="s">
        <v>600</v>
      </c>
      <c r="W22" s="147" t="str">
        <f t="shared" si="3"/>
        <v>Probabilidad</v>
      </c>
      <c r="X22" s="148" t="s">
        <v>190</v>
      </c>
      <c r="Y22" s="148" t="s">
        <v>181</v>
      </c>
      <c r="Z22" s="149" t="str">
        <f t="shared" si="4"/>
        <v>40%</v>
      </c>
      <c r="AA22" s="148" t="s">
        <v>182</v>
      </c>
      <c r="AB22" s="148" t="s">
        <v>183</v>
      </c>
      <c r="AC22" s="148" t="s">
        <v>184</v>
      </c>
      <c r="AD22" s="353"/>
      <c r="AE22" s="150">
        <f>IFERROR(IF(W22="Probabilidad",(O22-(+O22*Z22)),IF(W22="Impacto",O22,"")),"")</f>
        <v>0.36</v>
      </c>
      <c r="AF22" s="144" t="str">
        <f>IFERROR(IF(AE22="","",IF(AE22&lt;=0.2,"IMPROBABLE",IF(AE22&lt;=0.4,"RARA VEZ",IF(AE22&lt;=0.6,"PROBABLE",IF(AE22&lt;=0.8,"CASI SEGURO","INMINENTE"))))),"")</f>
        <v>RARA VEZ</v>
      </c>
      <c r="AG22" s="149">
        <f t="shared" si="5"/>
        <v>0.36</v>
      </c>
      <c r="AH22" s="144" t="str">
        <f>R22</f>
        <v>MODERADO</v>
      </c>
      <c r="AI22" s="149">
        <f t="shared" si="6"/>
        <v>0.6</v>
      </c>
      <c r="AJ22" s="343" t="str">
        <f t="shared" si="15"/>
        <v>MODERADO</v>
      </c>
      <c r="AK22" s="869" t="s">
        <v>601</v>
      </c>
      <c r="AL22" s="875" t="s">
        <v>602</v>
      </c>
      <c r="AM22" s="875" t="s">
        <v>603</v>
      </c>
      <c r="AN22" s="875" t="s">
        <v>604</v>
      </c>
      <c r="AO22" s="344" t="s">
        <v>605</v>
      </c>
      <c r="AP22" s="866" t="s">
        <v>366</v>
      </c>
    </row>
    <row r="23" spans="1:42" ht="315" x14ac:dyDescent="0.2">
      <c r="A23" s="908"/>
      <c r="B23" s="908"/>
      <c r="C23" s="870"/>
      <c r="D23" s="870"/>
      <c r="E23" s="870"/>
      <c r="F23" s="870"/>
      <c r="G23" s="870"/>
      <c r="H23" s="899"/>
      <c r="I23" s="902"/>
      <c r="J23" s="905"/>
      <c r="K23" s="896"/>
      <c r="L23" s="900"/>
      <c r="M23" s="338">
        <v>3</v>
      </c>
      <c r="N23" s="339" t="str">
        <f t="shared" si="14"/>
        <v>PROBABLE</v>
      </c>
      <c r="O23" s="340">
        <f t="shared" si="18"/>
        <v>0.6</v>
      </c>
      <c r="P23" s="911"/>
      <c r="Q23" s="371">
        <v>3</v>
      </c>
      <c r="R23" s="342" t="str">
        <f t="shared" si="19"/>
        <v>MODERADO</v>
      </c>
      <c r="S23" s="340">
        <f t="shared" si="20"/>
        <v>0.6</v>
      </c>
      <c r="T23" s="343" t="str">
        <f t="shared" si="9"/>
        <v>MODERADO</v>
      </c>
      <c r="U23" s="147">
        <v>2</v>
      </c>
      <c r="V23" s="120" t="s">
        <v>606</v>
      </c>
      <c r="W23" s="147" t="str">
        <f t="shared" si="3"/>
        <v>Probabilidad</v>
      </c>
      <c r="X23" s="148" t="s">
        <v>190</v>
      </c>
      <c r="Y23" s="148" t="s">
        <v>181</v>
      </c>
      <c r="Z23" s="149" t="str">
        <f t="shared" si="4"/>
        <v>40%</v>
      </c>
      <c r="AA23" s="148" t="s">
        <v>182</v>
      </c>
      <c r="AB23" s="148" t="s">
        <v>183</v>
      </c>
      <c r="AC23" s="148" t="s">
        <v>184</v>
      </c>
      <c r="AD23" s="288">
        <f>IF(ISBLANK(V23),0,Z23*AE22)</f>
        <v>0.14399999999999999</v>
      </c>
      <c r="AE23" s="288">
        <f>AE22-AD23</f>
        <v>0.216</v>
      </c>
      <c r="AF23" s="144" t="str">
        <f t="shared" ref="AF23:AF33" si="21">IFERROR(IF(AE23="","",IF(AE23&lt;=0.2,"IMPROBABLE",IF(AE23&lt;=0.4,"RARA VEZ",IF(AE23&lt;=0.6,"PROBABLE",IF(AE23&lt;=0.8,"CASI SEGURO","INMINENTE"))))),"")</f>
        <v>RARA VEZ</v>
      </c>
      <c r="AG23" s="149">
        <f t="shared" si="5"/>
        <v>0.216</v>
      </c>
      <c r="AH23" s="144" t="str">
        <f t="shared" ref="AH23:AH45" si="22">R23</f>
        <v>MODERADO</v>
      </c>
      <c r="AI23" s="149">
        <f t="shared" si="6"/>
        <v>0.6</v>
      </c>
      <c r="AJ23" s="343" t="str">
        <f t="shared" si="15"/>
        <v>MODERADO</v>
      </c>
      <c r="AK23" s="870"/>
      <c r="AL23" s="876"/>
      <c r="AM23" s="876"/>
      <c r="AN23" s="876"/>
      <c r="AO23" s="344" t="s">
        <v>607</v>
      </c>
      <c r="AP23" s="867"/>
    </row>
    <row r="24" spans="1:42" ht="409.5" x14ac:dyDescent="0.2">
      <c r="A24" s="908"/>
      <c r="B24" s="908"/>
      <c r="C24" s="870"/>
      <c r="D24" s="870"/>
      <c r="E24" s="870"/>
      <c r="F24" s="870"/>
      <c r="G24" s="870"/>
      <c r="H24" s="899"/>
      <c r="I24" s="902"/>
      <c r="J24" s="905"/>
      <c r="K24" s="896"/>
      <c r="L24" s="372"/>
      <c r="M24" s="338">
        <v>3</v>
      </c>
      <c r="N24" s="342" t="str">
        <f t="shared" si="14"/>
        <v>PROBABLE</v>
      </c>
      <c r="O24" s="373">
        <f t="shared" si="18"/>
        <v>0.6</v>
      </c>
      <c r="P24" s="911"/>
      <c r="Q24" s="371">
        <v>3</v>
      </c>
      <c r="R24" s="342" t="str">
        <f t="shared" si="19"/>
        <v>MODERADO</v>
      </c>
      <c r="S24" s="373">
        <f t="shared" si="20"/>
        <v>0.6</v>
      </c>
      <c r="T24" s="374" t="str">
        <f t="shared" si="9"/>
        <v>MODERADO</v>
      </c>
      <c r="U24" s="375">
        <v>3</v>
      </c>
      <c r="V24" s="177" t="s">
        <v>608</v>
      </c>
      <c r="W24" s="375" t="str">
        <f t="shared" si="3"/>
        <v>Probabilidad</v>
      </c>
      <c r="X24" s="376" t="s">
        <v>190</v>
      </c>
      <c r="Y24" s="376" t="s">
        <v>181</v>
      </c>
      <c r="Z24" s="377" t="str">
        <f t="shared" si="4"/>
        <v>40%</v>
      </c>
      <c r="AA24" s="376" t="s">
        <v>182</v>
      </c>
      <c r="AB24" s="376" t="s">
        <v>183</v>
      </c>
      <c r="AC24" s="376" t="s">
        <v>184</v>
      </c>
      <c r="AD24" s="378">
        <f>$AD23</f>
        <v>0.14399999999999999</v>
      </c>
      <c r="AE24" s="150">
        <f>AE23-AD24</f>
        <v>7.2000000000000008E-2</v>
      </c>
      <c r="AF24" s="144" t="str">
        <f t="shared" si="21"/>
        <v>IMPROBABLE</v>
      </c>
      <c r="AG24" s="377">
        <f t="shared" si="5"/>
        <v>7.2000000000000008E-2</v>
      </c>
      <c r="AH24" s="144" t="str">
        <f t="shared" si="22"/>
        <v>MODERADO</v>
      </c>
      <c r="AI24" s="377">
        <f t="shared" si="6"/>
        <v>0.6</v>
      </c>
      <c r="AJ24" s="343" t="str">
        <f t="shared" si="15"/>
        <v>MODERADO</v>
      </c>
      <c r="AK24" s="870"/>
      <c r="AL24" s="876"/>
      <c r="AM24" s="876"/>
      <c r="AN24" s="876"/>
      <c r="AO24" s="344" t="s">
        <v>609</v>
      </c>
      <c r="AP24" s="867"/>
    </row>
    <row r="25" spans="1:42" ht="409.5" x14ac:dyDescent="0.2">
      <c r="A25" s="909"/>
      <c r="B25" s="909"/>
      <c r="C25" s="871"/>
      <c r="D25" s="871"/>
      <c r="E25" s="871"/>
      <c r="F25" s="871"/>
      <c r="G25" s="871"/>
      <c r="H25" s="900"/>
      <c r="I25" s="903"/>
      <c r="J25" s="906"/>
      <c r="K25" s="897"/>
      <c r="L25" s="372"/>
      <c r="M25" s="338">
        <v>3</v>
      </c>
      <c r="N25" s="342" t="str">
        <f t="shared" si="14"/>
        <v>PROBABLE</v>
      </c>
      <c r="O25" s="373">
        <f t="shared" si="18"/>
        <v>0.6</v>
      </c>
      <c r="P25" s="912"/>
      <c r="Q25" s="371">
        <v>3</v>
      </c>
      <c r="R25" s="342" t="str">
        <f t="shared" si="19"/>
        <v>MODERADO</v>
      </c>
      <c r="S25" s="373">
        <f t="shared" si="20"/>
        <v>0.6</v>
      </c>
      <c r="T25" s="374" t="str">
        <f t="shared" si="9"/>
        <v>MODERADO</v>
      </c>
      <c r="U25" s="375">
        <v>4</v>
      </c>
      <c r="V25" s="177" t="s">
        <v>610</v>
      </c>
      <c r="W25" s="375" t="str">
        <f t="shared" si="3"/>
        <v>Probabilidad</v>
      </c>
      <c r="X25" s="376" t="s">
        <v>190</v>
      </c>
      <c r="Y25" s="376" t="s">
        <v>181</v>
      </c>
      <c r="Z25" s="377" t="str">
        <f t="shared" si="4"/>
        <v>40%</v>
      </c>
      <c r="AA25" s="376" t="s">
        <v>182</v>
      </c>
      <c r="AB25" s="376" t="s">
        <v>183</v>
      </c>
      <c r="AC25" s="376" t="s">
        <v>184</v>
      </c>
      <c r="AD25" s="378">
        <f>$AD24</f>
        <v>0.14399999999999999</v>
      </c>
      <c r="AE25" s="379">
        <f>AE24</f>
        <v>7.2000000000000008E-2</v>
      </c>
      <c r="AF25" s="144" t="str">
        <f t="shared" si="21"/>
        <v>IMPROBABLE</v>
      </c>
      <c r="AG25" s="377">
        <f>AG24</f>
        <v>7.2000000000000008E-2</v>
      </c>
      <c r="AH25" s="144" t="str">
        <f t="shared" si="22"/>
        <v>MODERADO</v>
      </c>
      <c r="AI25" s="377">
        <f t="shared" si="6"/>
        <v>0.6</v>
      </c>
      <c r="AJ25" s="343" t="s">
        <v>265</v>
      </c>
      <c r="AK25" s="871"/>
      <c r="AL25" s="877"/>
      <c r="AM25" s="877"/>
      <c r="AN25" s="877"/>
      <c r="AO25" s="380" t="s">
        <v>611</v>
      </c>
      <c r="AP25" s="868"/>
    </row>
    <row r="26" spans="1:42" ht="409.5" x14ac:dyDescent="0.2">
      <c r="A26" s="922" t="s">
        <v>9</v>
      </c>
      <c r="B26" s="922">
        <v>5</v>
      </c>
      <c r="C26" s="869" t="s">
        <v>612</v>
      </c>
      <c r="D26" s="869" t="s">
        <v>613</v>
      </c>
      <c r="E26" s="869" t="s">
        <v>614</v>
      </c>
      <c r="F26" s="869" t="s">
        <v>500</v>
      </c>
      <c r="G26" s="869" t="s">
        <v>56</v>
      </c>
      <c r="H26" s="898" t="s">
        <v>568</v>
      </c>
      <c r="I26" s="901" t="s">
        <v>568</v>
      </c>
      <c r="J26" s="904" t="s">
        <v>198</v>
      </c>
      <c r="K26" s="895" t="s">
        <v>582</v>
      </c>
      <c r="L26" s="898" t="s">
        <v>240</v>
      </c>
      <c r="M26" s="338">
        <v>1</v>
      </c>
      <c r="N26" s="339" t="str">
        <f t="shared" si="14"/>
        <v>IMPROBABLE</v>
      </c>
      <c r="O26" s="340">
        <f t="shared" si="18"/>
        <v>0.2</v>
      </c>
      <c r="P26" s="889" t="s">
        <v>583</v>
      </c>
      <c r="Q26" s="371">
        <v>3</v>
      </c>
      <c r="R26" s="342" t="str">
        <f t="shared" si="19"/>
        <v>MODERADO</v>
      </c>
      <c r="S26" s="340">
        <f t="shared" si="20"/>
        <v>0.6</v>
      </c>
      <c r="T26" s="374" t="str">
        <f>IF(OR(AND(N26="IMPROBABLE",R26="MENOR"),AND(N26="RARA VEZ",R26="MENOR"),AND(N26="RARA VEZ",R26="LEVE")),"BAJO",IF(OR(AND(N26="IMPROBABLE",R26="MODERADO"),AND(N26="RARA VEZ",R26="MENOR"),AND(N26="RARA VEZ",R26="MODERADO"),AND(N26=" PROBABLE",R26="LEVE"),AND(N26="PROBABLE",R26="MENOR"),AND(N26="PROBABLE",R26="MODERADO"),AND(N26="CASI SEGURO",R26="LEVE"),AND(N26="CASI SEGURO",R26="MENOR")),"MODERADO",IF(OR(AND(N26="IMPROBABLE",R26="MAYOR"),AND(N26="IMPROBABLE",R26="MAYOR"),AND(N26="PROBABLE",R26="MAYOR"),AND(N26="CASI SEGURO",R26="MODERADO"),AND(N26="CASI SEGURO",R26="MAYOR"),AND(N26="INMINENTE",R26="LEVE"),AND(N26="INMINENTE",R26="MENOR"),AND(N26="INMINENTE",R26="MODERADO"),AND(N26="INMINENTE",R26="MAYOR")),"ALTO",IF(OR(AND(N26="IMPROBABLE",R26="CATASTRÓFICO"),AND(N26="RARA VEZ",R26="CATASTRÓFICO"),AND(N26="PROBABLE",R26="CATASTRÓFICO"),AND(N26="CASI SEGURO",R26="CATASTRÓFICO"),AND(N26="INMINENTE",R26="CATASTRÓFICO")),"EXTREMO",""))))</f>
        <v>MODERADO</v>
      </c>
      <c r="U26" s="147">
        <v>1</v>
      </c>
      <c r="V26" s="120" t="s">
        <v>615</v>
      </c>
      <c r="W26" s="147" t="str">
        <f>IF(OR(X26="Preventivo",X26="Detectivo"),"Probabilidad",IF(X26="Correctivo","Impacto",""))</f>
        <v>Probabilidad</v>
      </c>
      <c r="X26" s="148" t="s">
        <v>190</v>
      </c>
      <c r="Y26" s="148" t="s">
        <v>181</v>
      </c>
      <c r="Z26" s="149" t="str">
        <f t="shared" si="4"/>
        <v>40%</v>
      </c>
      <c r="AA26" s="148" t="s">
        <v>182</v>
      </c>
      <c r="AB26" s="148" t="s">
        <v>183</v>
      </c>
      <c r="AC26" s="148" t="s">
        <v>184</v>
      </c>
      <c r="AD26" s="353"/>
      <c r="AE26" s="150">
        <f>IFERROR(IF(W26="Probabilidad",(O26-(+O26*Z26)),IF(W26="Impacto",O26,"")),"")</f>
        <v>0.12</v>
      </c>
      <c r="AF26" s="144" t="str">
        <f t="shared" si="21"/>
        <v>IMPROBABLE</v>
      </c>
      <c r="AG26" s="149">
        <f t="shared" ref="AG26:AG68" si="23">+AE26</f>
        <v>0.12</v>
      </c>
      <c r="AH26" s="144" t="str">
        <f t="shared" si="22"/>
        <v>MODERADO</v>
      </c>
      <c r="AI26" s="149">
        <f t="shared" si="6"/>
        <v>0.6</v>
      </c>
      <c r="AJ26" s="343" t="str">
        <f t="shared" ref="AJ26:AJ28" si="24">IFERROR(IF(OR(AND(AF26="IMPROBABLE",AH26="LEVE"),AND(AF26="IMPROBABLE",AH26="MENOR"),AND(AF26="RARA VEZ",AH26="LEVE")),"BAJO",IF(OR(AND(AF26="IMPROBABLE",AH26="MODERADO"),AND(AF26="RARA VEZ",AH26="MENOR"),AND(AF26="RARA VEZ",AH26="MODERADO"),AND(AF26="PROBABLE",AH26="LEVE"),AND(AF26="PROBABLE",AH26="MENOR"),AND(AF26="PROBABLE",AH26="MODERADO"),AND(AF26="CASI SEGURO",AH26="LEVE"),AND(AF26="CASI SEGURO",AH26="MENOR")),"MODERADO",IF(OR(AND(AF26="IMPROBABLE",AH26="MAYOR"),AND(AF26="RARA VEZ",AH26="MAYOR"),AND(AF26="PROBABLE",AH26="MAYOR"),AND(AF26="CASI SEGURO",AH26="MODERADO"),AND(AF26="CASI SEGURO",AH26="MAYOR"),AND(AF26="INMINENTE",AH26="LEVE"),AND(AF26="INMINENTE",AH26="MENOR"),AND(AF26="CASI SEGURO",AH26="MODERADO"),AND(AF26="INMINENTE",AH26="MAYOR")),"ALTO",IF(OR(AND(AF26="IMPROBABLE",AH26="CATASTRÓFICO"),AND(AF26="RARA VEZ",AH26="CATASTRÓFICO"),AND(AF26="PROBABLE",AH26="CATASTRÓFICO"),AND(AF26="CASI SEGURO",AH26="CATASTRÓFICO"),AND(AF26="INMINENTE",AH26="CATASTRÓFICO")),"EXTREMO","")))),"")</f>
        <v>MODERADO</v>
      </c>
      <c r="AK26" s="869" t="s">
        <v>601</v>
      </c>
      <c r="AL26" s="872" t="s">
        <v>616</v>
      </c>
      <c r="AM26" s="913" t="s">
        <v>603</v>
      </c>
      <c r="AN26" s="875" t="s">
        <v>604</v>
      </c>
      <c r="AO26" s="344" t="s">
        <v>617</v>
      </c>
      <c r="AP26" s="257" t="s">
        <v>366</v>
      </c>
    </row>
    <row r="27" spans="1:42" ht="409.5" x14ac:dyDescent="0.2">
      <c r="A27" s="923"/>
      <c r="B27" s="923"/>
      <c r="C27" s="870"/>
      <c r="D27" s="870"/>
      <c r="E27" s="870"/>
      <c r="F27" s="870"/>
      <c r="G27" s="870"/>
      <c r="H27" s="899"/>
      <c r="I27" s="902"/>
      <c r="J27" s="905"/>
      <c r="K27" s="896"/>
      <c r="L27" s="900"/>
      <c r="M27" s="338">
        <v>1</v>
      </c>
      <c r="N27" s="339" t="str">
        <f t="shared" si="14"/>
        <v>IMPROBABLE</v>
      </c>
      <c r="O27" s="340">
        <f t="shared" si="18"/>
        <v>0.2</v>
      </c>
      <c r="P27" s="890"/>
      <c r="Q27" s="371">
        <v>3</v>
      </c>
      <c r="R27" s="342" t="str">
        <f t="shared" si="19"/>
        <v>MODERADO</v>
      </c>
      <c r="S27" s="340">
        <f t="shared" si="20"/>
        <v>0.6</v>
      </c>
      <c r="T27" s="374" t="str">
        <f t="shared" ref="T27:T29" si="25">IF(OR(AND(N27="IMPROBABLE",R27="MENOR"),AND(N27="RARA VEZ",R27="MENOR"),AND(N27="RARA VEZ",R27="LEVE")),"BAJO",IF(OR(AND(N27="IMPROBABLE",R27="MODERADO"),AND(N27="RARA VEZ",R27="MENOR"),AND(N27="RARA VEZ",R27="MODERADO"),AND(N27=" PROBABLE",R27="LEVE"),AND(N27="PROBABLE",R27="MENOR"),AND(N27="PROBABLE",R27="MODERADO"),AND(N27="CASI SEGURO",R27="LEVE"),AND(N27="CASI SEGURO",R27="MENOR")),"MODERADO",IF(OR(AND(N27="IMPROBABLE",R27="MAYOR"),AND(N27="IMPROBABLE",R27="MAYOR"),AND(N27="PROBABLE",R27="MAYOR"),AND(N27="CASI SEGURO",R27="MODERADO"),AND(N27="CASI SEGURO",R27="MAYOR"),AND(N27="INMINENTE",R27="LEVE"),AND(N27="INMINENTE",R27="MENOR"),AND(N27="INMINENTE",R27="MODERADO"),AND(N27="INMINENTE",R27="MAYOR")),"ALTO",IF(OR(AND(N27="IMPROBABLE",R27="CATASTRÓFICO"),AND(N27="RARA VEZ",R27="CATASTRÓFICO"),AND(N27="PROBABLE",R27="CATASTRÓFICO"),AND(N27="CASI SEGURO",R27="CATASTRÓFICO"),AND(N27="INMINENTE",R27="CATASTRÓFICO")),"EXTREMO",""))))</f>
        <v>MODERADO</v>
      </c>
      <c r="U27" s="290">
        <v>2</v>
      </c>
      <c r="V27" s="381" t="s">
        <v>618</v>
      </c>
      <c r="W27" s="290" t="s">
        <v>322</v>
      </c>
      <c r="X27" s="382" t="s">
        <v>190</v>
      </c>
      <c r="Y27" s="382" t="s">
        <v>234</v>
      </c>
      <c r="Z27" s="383" t="str">
        <f t="shared" si="4"/>
        <v>50%</v>
      </c>
      <c r="AA27" s="382" t="s">
        <v>182</v>
      </c>
      <c r="AB27" s="382" t="s">
        <v>183</v>
      </c>
      <c r="AC27" s="382" t="s">
        <v>184</v>
      </c>
      <c r="AD27" s="288">
        <f>IF(ISBLANK(V27),0,Z27*AE26)</f>
        <v>0.06</v>
      </c>
      <c r="AE27" s="288">
        <f>AE26-AD27</f>
        <v>0.06</v>
      </c>
      <c r="AF27" s="144" t="str">
        <f t="shared" si="21"/>
        <v>IMPROBABLE</v>
      </c>
      <c r="AG27" s="383">
        <f t="shared" si="23"/>
        <v>0.06</v>
      </c>
      <c r="AH27" s="144" t="str">
        <f t="shared" si="22"/>
        <v>MODERADO</v>
      </c>
      <c r="AI27" s="383">
        <f t="shared" si="6"/>
        <v>0.6</v>
      </c>
      <c r="AJ27" s="343" t="str">
        <f t="shared" si="24"/>
        <v>MODERADO</v>
      </c>
      <c r="AK27" s="870"/>
      <c r="AL27" s="873"/>
      <c r="AM27" s="914"/>
      <c r="AN27" s="876"/>
      <c r="AO27" s="344" t="s">
        <v>619</v>
      </c>
      <c r="AP27" s="257" t="s">
        <v>188</v>
      </c>
    </row>
    <row r="28" spans="1:42" ht="409.5" x14ac:dyDescent="0.2">
      <c r="A28" s="923"/>
      <c r="B28" s="923"/>
      <c r="C28" s="870"/>
      <c r="D28" s="870"/>
      <c r="E28" s="870"/>
      <c r="F28" s="870"/>
      <c r="G28" s="870"/>
      <c r="H28" s="899"/>
      <c r="I28" s="902"/>
      <c r="J28" s="905"/>
      <c r="K28" s="896"/>
      <c r="L28" s="289"/>
      <c r="M28" s="338">
        <v>1</v>
      </c>
      <c r="N28" s="339" t="str">
        <f t="shared" si="14"/>
        <v>IMPROBABLE</v>
      </c>
      <c r="O28" s="340">
        <f t="shared" si="18"/>
        <v>0.2</v>
      </c>
      <c r="P28" s="890"/>
      <c r="Q28" s="371">
        <v>3</v>
      </c>
      <c r="R28" s="342" t="str">
        <f t="shared" si="19"/>
        <v>MODERADO</v>
      </c>
      <c r="S28" s="340">
        <f t="shared" si="20"/>
        <v>0.6</v>
      </c>
      <c r="T28" s="374" t="str">
        <f t="shared" si="25"/>
        <v>MODERADO</v>
      </c>
      <c r="U28" s="290">
        <v>3</v>
      </c>
      <c r="V28" s="381" t="s">
        <v>620</v>
      </c>
      <c r="W28" s="290" t="s">
        <v>322</v>
      </c>
      <c r="X28" s="382" t="s">
        <v>190</v>
      </c>
      <c r="Y28" s="382" t="s">
        <v>234</v>
      </c>
      <c r="Z28" s="383" t="str">
        <f t="shared" si="4"/>
        <v>50%</v>
      </c>
      <c r="AA28" s="382" t="s">
        <v>182</v>
      </c>
      <c r="AB28" s="382" t="s">
        <v>183</v>
      </c>
      <c r="AC28" s="382" t="s">
        <v>184</v>
      </c>
      <c r="AD28" s="288">
        <f t="shared" ref="AD28:AD29" si="26">IF(ISBLANK(V28),0,Z28*AE27)</f>
        <v>0.03</v>
      </c>
      <c r="AE28" s="288">
        <f t="shared" ref="AE28:AE29" si="27">AE27-AD28</f>
        <v>0.03</v>
      </c>
      <c r="AF28" s="144" t="str">
        <f t="shared" si="21"/>
        <v>IMPROBABLE</v>
      </c>
      <c r="AG28" s="383">
        <f t="shared" si="23"/>
        <v>0.03</v>
      </c>
      <c r="AH28" s="144" t="str">
        <f t="shared" si="22"/>
        <v>MODERADO</v>
      </c>
      <c r="AI28" s="383">
        <f t="shared" si="6"/>
        <v>0.6</v>
      </c>
      <c r="AJ28" s="343" t="str">
        <f t="shared" si="24"/>
        <v>MODERADO</v>
      </c>
      <c r="AK28" s="870"/>
      <c r="AL28" s="873"/>
      <c r="AM28" s="914"/>
      <c r="AN28" s="876"/>
      <c r="AO28" s="344" t="s">
        <v>621</v>
      </c>
      <c r="AP28" s="257" t="s">
        <v>188</v>
      </c>
    </row>
    <row r="29" spans="1:42" ht="409.5" x14ac:dyDescent="0.2">
      <c r="A29" s="924"/>
      <c r="B29" s="924"/>
      <c r="C29" s="871"/>
      <c r="D29" s="871"/>
      <c r="E29" s="871"/>
      <c r="F29" s="871"/>
      <c r="G29" s="871"/>
      <c r="H29" s="900"/>
      <c r="I29" s="903"/>
      <c r="J29" s="906"/>
      <c r="K29" s="897"/>
      <c r="L29" s="289"/>
      <c r="M29" s="384">
        <v>1</v>
      </c>
      <c r="N29" s="339" t="str">
        <f t="shared" si="14"/>
        <v>IMPROBABLE</v>
      </c>
      <c r="O29" s="340">
        <f t="shared" si="18"/>
        <v>0.2</v>
      </c>
      <c r="P29" s="891"/>
      <c r="Q29" s="371">
        <v>3</v>
      </c>
      <c r="R29" s="342" t="str">
        <f t="shared" si="19"/>
        <v>MODERADO</v>
      </c>
      <c r="S29" s="340">
        <f t="shared" si="20"/>
        <v>0.6</v>
      </c>
      <c r="T29" s="374" t="str">
        <f t="shared" si="25"/>
        <v>MODERADO</v>
      </c>
      <c r="U29" s="290">
        <v>4</v>
      </c>
      <c r="V29" s="209" t="s">
        <v>622</v>
      </c>
      <c r="W29" s="290" t="s">
        <v>322</v>
      </c>
      <c r="X29" s="382" t="s">
        <v>190</v>
      </c>
      <c r="Y29" s="382" t="s">
        <v>234</v>
      </c>
      <c r="Z29" s="383" t="str">
        <f t="shared" si="4"/>
        <v>50%</v>
      </c>
      <c r="AA29" s="382" t="s">
        <v>182</v>
      </c>
      <c r="AB29" s="382" t="s">
        <v>183</v>
      </c>
      <c r="AC29" s="382" t="s">
        <v>184</v>
      </c>
      <c r="AD29" s="288">
        <f t="shared" si="26"/>
        <v>1.4999999999999999E-2</v>
      </c>
      <c r="AE29" s="288">
        <f t="shared" si="27"/>
        <v>1.4999999999999999E-2</v>
      </c>
      <c r="AF29" s="144" t="str">
        <f t="shared" si="21"/>
        <v>IMPROBABLE</v>
      </c>
      <c r="AG29" s="383">
        <f t="shared" si="23"/>
        <v>1.4999999999999999E-2</v>
      </c>
      <c r="AH29" s="144" t="str">
        <f t="shared" si="22"/>
        <v>MODERADO</v>
      </c>
      <c r="AI29" s="383"/>
      <c r="AJ29" s="343" t="s">
        <v>265</v>
      </c>
      <c r="AK29" s="871"/>
      <c r="AL29" s="874"/>
      <c r="AM29" s="915"/>
      <c r="AN29" s="877"/>
      <c r="AO29" s="301" t="s">
        <v>623</v>
      </c>
      <c r="AP29" s="257" t="s">
        <v>188</v>
      </c>
    </row>
    <row r="30" spans="1:42" ht="409.5" x14ac:dyDescent="0.2">
      <c r="A30" s="916" t="s">
        <v>9</v>
      </c>
      <c r="B30" s="916">
        <v>6</v>
      </c>
      <c r="C30" s="919" t="s">
        <v>624</v>
      </c>
      <c r="D30" s="895" t="s">
        <v>625</v>
      </c>
      <c r="E30" s="869" t="s">
        <v>626</v>
      </c>
      <c r="F30" s="869" t="s">
        <v>500</v>
      </c>
      <c r="G30" s="919" t="s">
        <v>57</v>
      </c>
      <c r="H30" s="898" t="s">
        <v>568</v>
      </c>
      <c r="I30" s="901" t="s">
        <v>568</v>
      </c>
      <c r="J30" s="904" t="s">
        <v>198</v>
      </c>
      <c r="K30" s="347" t="s">
        <v>582</v>
      </c>
      <c r="L30" s="898" t="s">
        <v>240</v>
      </c>
      <c r="M30" s="338">
        <v>4</v>
      </c>
      <c r="N30" s="339" t="str">
        <f t="shared" si="14"/>
        <v>CASI SEGURO</v>
      </c>
      <c r="O30" s="145">
        <f t="shared" si="18"/>
        <v>0.8</v>
      </c>
      <c r="P30" s="910" t="s">
        <v>583</v>
      </c>
      <c r="Q30" s="341">
        <v>3</v>
      </c>
      <c r="R30" s="342" t="str">
        <f t="shared" si="19"/>
        <v>MODERADO</v>
      </c>
      <c r="S30" s="340">
        <f t="shared" si="20"/>
        <v>0.6</v>
      </c>
      <c r="T30" s="343" t="str">
        <f t="shared" ref="T30:T51" si="28">IF(OR(AND(N30="IMPROBABLE",R30="LEVE"),AND(N30="RARA VEZ",R30="MENOR"),AND(N30="RARA VEZ",R30="LEVE")),"BAJO",IF(OR(AND(N30="IMPROBABLE",R30="MODERADO"),AND(N30="RARA VEZ",R30="MENOR"),AND(N30="RARA VEZ",R30="MODERADO"),AND(N30=" PROBABLE",R30="LEVE"),AND(N30="PROBABLE",R30="MENOR"),AND(N30="PROBABLE",R30="MODERADO"),AND(N30="CASI SEGURO",R30="LEVE"),AND(N30="CASI SEGURO",R30="MENOR")),"MODERADO",IF(OR(AND(N30="IMPROBABLE",R30="MAYOR"),AND(N30="IMPROBABLE",R30="MAYOR"),AND(N30="PROBABLE",R30="MAYOR"),AND(N30="CASI SEGURO",R30="MODERADO"),AND(N30="CASI SEGURO",R30="MAYOR"),AND(N30="INMINENTE",R30="LEVE"),AND(N30="INMINENTE",R30="MENOR"),AND(N30="INMINENTE",R30="MODERADO"),AND(N30="INMINENTE",R30="MAYOR")),"ALTO",IF(OR(AND(N30="IMPROBABLE",R30="CATASTRÓFICO"),AND(N30="RARA VEZ",R30="CATASTRÓFICO"),AND(N30="PROBABLE",R30="CATASTRÓFICO"),AND(N30="CASI SEGURO",R30="CATASTRÓFICO"),AND(N30="INMINENTE",R30="CATASTRÓFICO")),"EXTREMO",""))))</f>
        <v>ALTO</v>
      </c>
      <c r="U30" s="147">
        <v>1</v>
      </c>
      <c r="V30" s="120" t="s">
        <v>627</v>
      </c>
      <c r="W30" s="147" t="s">
        <v>322</v>
      </c>
      <c r="X30" s="148" t="s">
        <v>190</v>
      </c>
      <c r="Y30" s="148" t="s">
        <v>181</v>
      </c>
      <c r="Z30" s="149" t="str">
        <f t="shared" si="4"/>
        <v>40%</v>
      </c>
      <c r="AA30" s="148" t="s">
        <v>182</v>
      </c>
      <c r="AB30" s="148" t="s">
        <v>183</v>
      </c>
      <c r="AC30" s="148" t="s">
        <v>184</v>
      </c>
      <c r="AD30" s="148"/>
      <c r="AE30" s="150">
        <f t="shared" ref="AE30:AE41" si="29">IFERROR(IF(W30="Probabilidad",(O30-(+O30*Z30)),IF(W30="Impacto",O30,"")),"")</f>
        <v>0.48</v>
      </c>
      <c r="AF30" s="339" t="str">
        <f t="shared" si="21"/>
        <v>PROBABLE</v>
      </c>
      <c r="AG30" s="149">
        <f t="shared" si="23"/>
        <v>0.48</v>
      </c>
      <c r="AH30" s="339" t="str">
        <f>R30</f>
        <v>MODERADO</v>
      </c>
      <c r="AI30" s="149">
        <f t="shared" ref="AI30:AI46" si="30">IFERROR(IF(W30="Impacto",(S30-(+S30*Z30)),IF(W30="Probabilidad",S30,"")),"")</f>
        <v>0.6</v>
      </c>
      <c r="AJ30" s="343" t="str">
        <f>IFERROR(IF(OR(AND(AF30="IMPROBABLE",AH30="LEVE"),AND(AF30="IMPROBABLE",AH30="MENOR"),AND(AF30="RARA VEZ",AH30="LEVE")),"BAJO",IF(OR(AND(AF30="IMPROBABLE",AH30="MODERADO"),AND(AF30="RARA VEZ",AH30="MENOR"),AND(AF30="RARA VEZ",AH30="MODERADO"),AND(AF30="PROBABLE",AH30="LEVE"),AND(AF30="PROBABLE",AH30="MENOR"),AND(AF30="PROBABLE",AH30="MODERADO"),AND(AF30="CASI SEGURO",AH30="LEVE"),AND(AF30="CASI SEGURO",AH30="MENOR")),"MODERADO",IF(OR(AND(AF30="IMPROBABLE",AH30="MAYOR"),AND(AF30="RARA VEZ",AH30="MAYOR"),AND(AF30="PROBABLE",AH30="MAYOR"),AND(AF30="CASI SEGURO",AH30="MODERADO"),AND(AF30="CASI SEGURO",AH30="MAYOR"),AND(AF30="INMINENTE",AH30="LEVE"),AND(AF30="INMINENTE",AH30="MENOR"),AND(AF30="CASI SEGURO",AH30="MODERADO"),AND(AF30="INMINENTE",AH30="MAYOR")),"ALTO",IF(OR(AND(AF30="IMPROBABLE",AH30="CATASTRÓFICO"),AND(AF30="RARA VEZ",AH30="CATASTRÓFICO"),AND(AF30="PROBABLE",AH30="CATASTRÓFICO"),AND(AF30="CASI SEGURO",AH30="CATASTRÓFICO"),AND(AF30="INMINENTE",AH30="CATASTRÓFICO")),"EXTREMO","")))),"")</f>
        <v>MODERADO</v>
      </c>
      <c r="AK30" s="869" t="s">
        <v>601</v>
      </c>
      <c r="AL30" s="875" t="s">
        <v>628</v>
      </c>
      <c r="AM30" s="875" t="s">
        <v>629</v>
      </c>
      <c r="AN30" s="875" t="s">
        <v>604</v>
      </c>
      <c r="AO30" s="344" t="s">
        <v>630</v>
      </c>
      <c r="AP30" s="866" t="s">
        <v>188</v>
      </c>
    </row>
    <row r="31" spans="1:42" ht="409.5" x14ac:dyDescent="0.2">
      <c r="A31" s="917"/>
      <c r="B31" s="917"/>
      <c r="C31" s="920"/>
      <c r="D31" s="896"/>
      <c r="E31" s="870"/>
      <c r="F31" s="870"/>
      <c r="G31" s="920"/>
      <c r="H31" s="899"/>
      <c r="I31" s="902"/>
      <c r="J31" s="905"/>
      <c r="K31" s="372"/>
      <c r="L31" s="899"/>
      <c r="M31" s="338">
        <v>4</v>
      </c>
      <c r="N31" s="339" t="str">
        <f t="shared" si="14"/>
        <v>CASI SEGURO</v>
      </c>
      <c r="O31" s="145">
        <f t="shared" si="18"/>
        <v>0.8</v>
      </c>
      <c r="P31" s="911"/>
      <c r="Q31" s="341">
        <v>3</v>
      </c>
      <c r="R31" s="342" t="str">
        <f t="shared" si="19"/>
        <v>MODERADO</v>
      </c>
      <c r="S31" s="340">
        <f t="shared" si="20"/>
        <v>0.6</v>
      </c>
      <c r="T31" s="343" t="str">
        <f t="shared" si="28"/>
        <v>ALTO</v>
      </c>
      <c r="U31" s="147">
        <v>2</v>
      </c>
      <c r="V31" s="120" t="s">
        <v>631</v>
      </c>
      <c r="W31" s="147" t="s">
        <v>322</v>
      </c>
      <c r="X31" s="148" t="s">
        <v>190</v>
      </c>
      <c r="Y31" s="148" t="s">
        <v>181</v>
      </c>
      <c r="Z31" s="149" t="str">
        <f t="shared" si="4"/>
        <v>40%</v>
      </c>
      <c r="AA31" s="148" t="s">
        <v>182</v>
      </c>
      <c r="AB31" s="148" t="s">
        <v>183</v>
      </c>
      <c r="AC31" s="148" t="s">
        <v>184</v>
      </c>
      <c r="AD31" s="353"/>
      <c r="AE31" s="150">
        <f>IFERROR(IF(W31="Probabilidad",(O31-(+O31*Z31)),IF(W31="Impacto",O31,"")),"")</f>
        <v>0.48</v>
      </c>
      <c r="AF31" s="339" t="str">
        <f t="shared" si="21"/>
        <v>PROBABLE</v>
      </c>
      <c r="AG31" s="149">
        <f t="shared" si="23"/>
        <v>0.48</v>
      </c>
      <c r="AH31" s="339" t="str">
        <f>R31</f>
        <v>MODERADO</v>
      </c>
      <c r="AI31" s="149">
        <f t="shared" si="30"/>
        <v>0.6</v>
      </c>
      <c r="AJ31" s="343" t="str">
        <f>IFERROR(IF(OR(AND(AF31="IMPROBABLE",AH31="LEVE"),AND(AF31="IMPROBABLE",AH31="MENOR"),AND(AF31="RARA VEZ",AH31="LEVE")),"BAJO",IF(OR(AND(AF31="IMPROBABLE",AH31="MODERADO"),AND(AF31="RARA VEZ",AH31="MENOR"),AND(AF31="RARA VEZ",AH31="MODERADO"),AND(AF31="PROBABLE",AH31="LEVE"),AND(AF31="PROBABLE",AH31="MENOR"),AND(AF31="PROBABLE",AH31="MODERADO"),AND(AF31="CASI SEGURO",AH31="LEVE"),AND(AF31="CASI SEGURO",AH31="MENOR")),"MODERADO",IF(OR(AND(AF31="IMPROBABLE",AH31="MAYOR"),AND(AF31="RARA VEZ",AH31="MAYOR"),AND(AF31="PROBABLE",AH31="MAYOR"),AND(AF31="CASI SEGURO",AH31="MODERADO"),AND(AF31="CASI SEGURO",AH31="MAYOR"),AND(AF31="INMINENTE",AH31="LEVE"),AND(AF31="INMINENTE",AH31="MENOR"),AND(AF31="CASI SEGURO",AH31="MODERADO"),AND(AF31="INMINENTE",AH31="MAYOR")),"ALTO",IF(OR(AND(AF31="IMPROBABLE",AH31="CATASTRÓFICO"),AND(AF31="RARA VEZ",AH31="CATASTRÓFICO"),AND(AF31="PROBABLE",AH31="CATASTRÓFICO"),AND(AF31="CASI SEGURO",AH31="CATASTRÓFICO"),AND(AF31="INMINENTE",AH31="CATASTRÓFICO")),"EXTREMO","")))),"")</f>
        <v>MODERADO</v>
      </c>
      <c r="AK31" s="870"/>
      <c r="AL31" s="876"/>
      <c r="AM31" s="876"/>
      <c r="AN31" s="876"/>
      <c r="AO31" s="285" t="s">
        <v>632</v>
      </c>
      <c r="AP31" s="867"/>
    </row>
    <row r="32" spans="1:42" ht="409.5" x14ac:dyDescent="0.2">
      <c r="A32" s="918"/>
      <c r="B32" s="918"/>
      <c r="C32" s="921"/>
      <c r="D32" s="897"/>
      <c r="E32" s="871"/>
      <c r="F32" s="871"/>
      <c r="G32" s="921"/>
      <c r="H32" s="900"/>
      <c r="I32" s="903"/>
      <c r="J32" s="906"/>
      <c r="K32" s="194"/>
      <c r="L32" s="900"/>
      <c r="M32" s="338">
        <v>4</v>
      </c>
      <c r="N32" s="339" t="str">
        <f t="shared" si="14"/>
        <v>CASI SEGURO</v>
      </c>
      <c r="O32" s="145">
        <f t="shared" si="18"/>
        <v>0.8</v>
      </c>
      <c r="P32" s="912"/>
      <c r="Q32" s="341">
        <v>3</v>
      </c>
      <c r="R32" s="342" t="str">
        <f t="shared" si="19"/>
        <v>MODERADO</v>
      </c>
      <c r="S32" s="340">
        <f t="shared" si="20"/>
        <v>0.6</v>
      </c>
      <c r="T32" s="343" t="str">
        <f t="shared" si="28"/>
        <v>ALTO</v>
      </c>
      <c r="U32" s="147">
        <v>3</v>
      </c>
      <c r="V32" s="120" t="s">
        <v>633</v>
      </c>
      <c r="W32" s="147" t="s">
        <v>322</v>
      </c>
      <c r="X32" s="148" t="s">
        <v>190</v>
      </c>
      <c r="Y32" s="148" t="s">
        <v>181</v>
      </c>
      <c r="Z32" s="149" t="str">
        <f t="shared" si="4"/>
        <v>40%</v>
      </c>
      <c r="AA32" s="148" t="s">
        <v>182</v>
      </c>
      <c r="AB32" s="148" t="s">
        <v>183</v>
      </c>
      <c r="AC32" s="148" t="s">
        <v>184</v>
      </c>
      <c r="AD32" s="288">
        <f>IF(ISBLANK(V32),0,Z32*AE31)</f>
        <v>0.192</v>
      </c>
      <c r="AE32" s="288">
        <f>AE31-AD32</f>
        <v>0.28799999999999998</v>
      </c>
      <c r="AF32" s="339" t="str">
        <f t="shared" si="21"/>
        <v>RARA VEZ</v>
      </c>
      <c r="AG32" s="149">
        <f t="shared" si="23"/>
        <v>0.28799999999999998</v>
      </c>
      <c r="AH32" s="339" t="str">
        <f>R32</f>
        <v>MODERADO</v>
      </c>
      <c r="AI32" s="149">
        <f t="shared" si="30"/>
        <v>0.6</v>
      </c>
      <c r="AJ32" s="343" t="str">
        <f t="shared" ref="AJ32:AJ47" si="31">IFERROR(IF(OR(AND(AF32="IMPROBABLE",AH32="LEVE"),AND(AF32="IMPROBABLE",AH32="MENOR"),AND(AF32="RARA VEZ",AH32="LEVE")),"BAJO",IF(OR(AND(AF32="IMPROBABLE",AH32="MODERADO"),AND(AF32="RARA VEZ",AH32="MENOR"),AND(AF32="RARA VEZ",AH32="MODERADO"),AND(AF32="PROBABLE",AH32="LEVE"),AND(AF32="PROBABLE",AH32="MENOR"),AND(AF32="PROBABLE",AH32="MODERADO"),AND(AF32="CASI SEGURO",AH32="LEVE"),AND(AF32="CASI SEGURO",AH32="MENOR")),"MODERADO",IF(OR(AND(AF32="IMPROBABLE",AH32="MAYOR"),AND(AF32="RARA VEZ",AH32="MAYOR"),AND(AF32="PROBABLE",AH32="MAYOR"),AND(AF32="CASI SEGURO",AH32="MODERADO"),AND(AF32="CASI SEGURO",AH32="MAYOR"),AND(AF32="INMINENTE",AH32="LEVE"),AND(AF32="INMINENTE",AH32="MENOR"),AND(AF32="CASI SEGURO",AH32="MODERADO"),AND(AF32="INMINENTE",AH32="MAYOR")),"ALTO",IF(OR(AND(AF32="IMPROBABLE",AH32="CATASTRÓFICO"),AND(AF32="RARA VEZ",AH32="CATASTRÓFICO"),AND(AF32="PROBABLE",AH32="CATASTRÓFICO"),AND(AF32="CASI SEGURO",AH32="CATASTRÓFICO"),AND(AF32="INMINENTE",AH32="CATASTRÓFICO")),"EXTREMO","")))),"")</f>
        <v>MODERADO</v>
      </c>
      <c r="AK32" s="871"/>
      <c r="AL32" s="877"/>
      <c r="AM32" s="877"/>
      <c r="AN32" s="877"/>
      <c r="AO32" s="344" t="s">
        <v>634</v>
      </c>
      <c r="AP32" s="868"/>
    </row>
    <row r="33" spans="1:42" ht="409.5" x14ac:dyDescent="0.2">
      <c r="A33" s="866" t="s">
        <v>9</v>
      </c>
      <c r="B33" s="866">
        <v>7</v>
      </c>
      <c r="C33" s="869" t="s">
        <v>635</v>
      </c>
      <c r="D33" s="895" t="s">
        <v>636</v>
      </c>
      <c r="E33" s="869" t="s">
        <v>637</v>
      </c>
      <c r="F33" s="869" t="s">
        <v>500</v>
      </c>
      <c r="G33" s="919" t="s">
        <v>58</v>
      </c>
      <c r="H33" s="898" t="s">
        <v>568</v>
      </c>
      <c r="I33" s="901" t="s">
        <v>568</v>
      </c>
      <c r="J33" s="904" t="s">
        <v>198</v>
      </c>
      <c r="K33" s="895" t="s">
        <v>582</v>
      </c>
      <c r="L33" s="142" t="s">
        <v>240</v>
      </c>
      <c r="M33" s="338">
        <v>3</v>
      </c>
      <c r="N33" s="144" t="str">
        <f t="shared" si="14"/>
        <v>PROBABLE</v>
      </c>
      <c r="O33" s="145">
        <f t="shared" si="18"/>
        <v>0.6</v>
      </c>
      <c r="P33" s="889" t="s">
        <v>638</v>
      </c>
      <c r="Q33" s="371">
        <v>3</v>
      </c>
      <c r="R33" s="385" t="str">
        <f t="shared" si="19"/>
        <v>MODERADO</v>
      </c>
      <c r="S33" s="145">
        <f t="shared" si="20"/>
        <v>0.6</v>
      </c>
      <c r="T33" s="151" t="str">
        <f t="shared" si="28"/>
        <v>MODERADO</v>
      </c>
      <c r="U33" s="147">
        <v>1</v>
      </c>
      <c r="V33" s="120" t="s">
        <v>639</v>
      </c>
      <c r="W33" s="147" t="s">
        <v>322</v>
      </c>
      <c r="X33" s="148" t="s">
        <v>190</v>
      </c>
      <c r="Y33" s="148" t="s">
        <v>181</v>
      </c>
      <c r="Z33" s="149" t="str">
        <f t="shared" si="4"/>
        <v>40%</v>
      </c>
      <c r="AA33" s="148" t="s">
        <v>182</v>
      </c>
      <c r="AB33" s="148" t="s">
        <v>183</v>
      </c>
      <c r="AC33" s="148" t="s">
        <v>184</v>
      </c>
      <c r="AD33" s="148"/>
      <c r="AE33" s="150">
        <f t="shared" si="29"/>
        <v>0.36</v>
      </c>
      <c r="AF33" s="144" t="str">
        <f t="shared" si="21"/>
        <v>RARA VEZ</v>
      </c>
      <c r="AG33" s="149">
        <f t="shared" si="23"/>
        <v>0.36</v>
      </c>
      <c r="AH33" s="144" t="str">
        <f t="shared" si="22"/>
        <v>MODERADO</v>
      </c>
      <c r="AI33" s="149">
        <f t="shared" si="30"/>
        <v>0.6</v>
      </c>
      <c r="AJ33" s="343" t="str">
        <f t="shared" si="31"/>
        <v>MODERADO</v>
      </c>
      <c r="AK33" s="869" t="s">
        <v>601</v>
      </c>
      <c r="AL33" s="875" t="s">
        <v>640</v>
      </c>
      <c r="AM33" s="875" t="s">
        <v>641</v>
      </c>
      <c r="AN33" s="892">
        <v>44713</v>
      </c>
      <c r="AO33" s="344" t="s">
        <v>642</v>
      </c>
      <c r="AP33" s="257" t="s">
        <v>188</v>
      </c>
    </row>
    <row r="34" spans="1:42" ht="409.5" x14ac:dyDescent="0.2">
      <c r="A34" s="868"/>
      <c r="B34" s="868"/>
      <c r="C34" s="871"/>
      <c r="D34" s="897"/>
      <c r="E34" s="871"/>
      <c r="F34" s="871"/>
      <c r="G34" s="921"/>
      <c r="H34" s="900"/>
      <c r="I34" s="903"/>
      <c r="J34" s="906"/>
      <c r="K34" s="897"/>
      <c r="L34" s="142"/>
      <c r="M34" s="338">
        <v>3</v>
      </c>
      <c r="N34" s="144" t="str">
        <f t="shared" si="14"/>
        <v>PROBABLE</v>
      </c>
      <c r="O34" s="145">
        <f t="shared" si="18"/>
        <v>0.6</v>
      </c>
      <c r="P34" s="891"/>
      <c r="Q34" s="371">
        <v>3</v>
      </c>
      <c r="R34" s="385" t="str">
        <f t="shared" si="19"/>
        <v>MODERADO</v>
      </c>
      <c r="S34" s="145">
        <f t="shared" si="20"/>
        <v>0.6</v>
      </c>
      <c r="T34" s="151" t="str">
        <f t="shared" si="28"/>
        <v>MODERADO</v>
      </c>
      <c r="U34" s="147">
        <v>2</v>
      </c>
      <c r="V34" s="120" t="s">
        <v>643</v>
      </c>
      <c r="W34" s="128" t="s">
        <v>322</v>
      </c>
      <c r="X34" s="148" t="s">
        <v>190</v>
      </c>
      <c r="Y34" s="148" t="s">
        <v>181</v>
      </c>
      <c r="Z34" s="149" t="str">
        <f t="shared" si="4"/>
        <v>40%</v>
      </c>
      <c r="AA34" s="148" t="s">
        <v>182</v>
      </c>
      <c r="AB34" s="148" t="s">
        <v>183</v>
      </c>
      <c r="AC34" s="148" t="s">
        <v>184</v>
      </c>
      <c r="AD34" s="288">
        <f t="shared" ref="AD34" si="32">IF(ISBLANK(V34),0,Z34*AE33)</f>
        <v>0.14399999999999999</v>
      </c>
      <c r="AE34" s="288">
        <f t="shared" ref="AE34" si="33">AE33-AD34</f>
        <v>0.216</v>
      </c>
      <c r="AF34" s="144" t="str">
        <f>IFERROR(IF(AE34="","",IF(AE34&lt;=0.25,"IMPROBABLE",IF(AE34&lt;=0.4,"RARA VEZ",IF(AE34&lt;=0.6,"PROBABLE",IF(AE34&lt;=0.8,"CASI SEGURO","INMINENTE"))))),"")</f>
        <v>IMPROBABLE</v>
      </c>
      <c r="AG34" s="149">
        <f t="shared" si="23"/>
        <v>0.216</v>
      </c>
      <c r="AH34" s="144" t="str">
        <f t="shared" si="22"/>
        <v>MODERADO</v>
      </c>
      <c r="AI34" s="149">
        <f t="shared" si="30"/>
        <v>0.6</v>
      </c>
      <c r="AJ34" s="343" t="s">
        <v>265</v>
      </c>
      <c r="AK34" s="871"/>
      <c r="AL34" s="877"/>
      <c r="AM34" s="877"/>
      <c r="AN34" s="894"/>
      <c r="AO34" s="344" t="s">
        <v>644</v>
      </c>
      <c r="AP34" s="257" t="s">
        <v>188</v>
      </c>
    </row>
    <row r="35" spans="1:42" ht="409.5" x14ac:dyDescent="0.2">
      <c r="A35" s="147" t="s">
        <v>9</v>
      </c>
      <c r="B35" s="147">
        <v>8</v>
      </c>
      <c r="C35" s="134" t="s">
        <v>645</v>
      </c>
      <c r="D35" s="168" t="s">
        <v>646</v>
      </c>
      <c r="E35" s="134" t="s">
        <v>647</v>
      </c>
      <c r="F35" s="134" t="s">
        <v>500</v>
      </c>
      <c r="G35" s="201" t="s">
        <v>59</v>
      </c>
      <c r="H35" s="142" t="s">
        <v>568</v>
      </c>
      <c r="I35" s="386" t="s">
        <v>568</v>
      </c>
      <c r="J35" s="347" t="s">
        <v>198</v>
      </c>
      <c r="K35" s="347" t="s">
        <v>582</v>
      </c>
      <c r="L35" s="142" t="s">
        <v>240</v>
      </c>
      <c r="M35" s="338">
        <v>2</v>
      </c>
      <c r="N35" s="144" t="str">
        <f t="shared" si="14"/>
        <v>RARA VEZ</v>
      </c>
      <c r="O35" s="145">
        <f t="shared" si="18"/>
        <v>0.4</v>
      </c>
      <c r="P35" s="122" t="s">
        <v>583</v>
      </c>
      <c r="Q35" s="371">
        <v>2</v>
      </c>
      <c r="R35" s="385" t="str">
        <f t="shared" si="19"/>
        <v>MENOR</v>
      </c>
      <c r="S35" s="145">
        <f t="shared" si="20"/>
        <v>0.4</v>
      </c>
      <c r="T35" s="151" t="str">
        <f t="shared" si="28"/>
        <v>BAJO</v>
      </c>
      <c r="U35" s="147">
        <v>1</v>
      </c>
      <c r="V35" s="120" t="s">
        <v>648</v>
      </c>
      <c r="W35" s="128" t="s">
        <v>322</v>
      </c>
      <c r="X35" s="148" t="s">
        <v>190</v>
      </c>
      <c r="Y35" s="148" t="s">
        <v>181</v>
      </c>
      <c r="Z35" s="149" t="str">
        <f t="shared" si="4"/>
        <v>40%</v>
      </c>
      <c r="AA35" s="148" t="s">
        <v>182</v>
      </c>
      <c r="AB35" s="148" t="s">
        <v>183</v>
      </c>
      <c r="AC35" s="148" t="s">
        <v>184</v>
      </c>
      <c r="AD35" s="148"/>
      <c r="AE35" s="150">
        <f t="shared" si="29"/>
        <v>0.24</v>
      </c>
      <c r="AF35" s="144" t="str">
        <f>IFERROR(IF(AE35="","",IF(AE35&lt;=0.25,"IMPROBABLE",IF(AE35&lt;=0.4,"RARA VEZ",IF(AE35&lt;=0.6,"PROBABLE",IF(AE35&lt;=0.8,"CASI SEGURO","INMINENTE"))))),"")</f>
        <v>IMPROBABLE</v>
      </c>
      <c r="AG35" s="149">
        <f t="shared" si="23"/>
        <v>0.24</v>
      </c>
      <c r="AH35" s="144" t="str">
        <f t="shared" si="22"/>
        <v>MENOR</v>
      </c>
      <c r="AI35" s="149">
        <f t="shared" si="30"/>
        <v>0.4</v>
      </c>
      <c r="AJ35" s="343" t="str">
        <f t="shared" si="31"/>
        <v>BAJO</v>
      </c>
      <c r="AK35" s="142" t="s">
        <v>601</v>
      </c>
      <c r="AL35" s="285" t="s">
        <v>649</v>
      </c>
      <c r="AM35" s="301" t="s">
        <v>641</v>
      </c>
      <c r="AN35" s="387">
        <v>44713</v>
      </c>
      <c r="AO35" s="285" t="s">
        <v>650</v>
      </c>
      <c r="AP35" s="154" t="s">
        <v>188</v>
      </c>
    </row>
    <row r="36" spans="1:42" ht="409.5" x14ac:dyDescent="0.2">
      <c r="A36" s="907" t="s">
        <v>9</v>
      </c>
      <c r="B36" s="907">
        <v>9</v>
      </c>
      <c r="C36" s="869" t="s">
        <v>651</v>
      </c>
      <c r="D36" s="895" t="s">
        <v>652</v>
      </c>
      <c r="E36" s="895" t="s">
        <v>653</v>
      </c>
      <c r="F36" s="869" t="s">
        <v>500</v>
      </c>
      <c r="G36" s="919" t="s">
        <v>79</v>
      </c>
      <c r="H36" s="898" t="s">
        <v>568</v>
      </c>
      <c r="I36" s="901" t="s">
        <v>568</v>
      </c>
      <c r="J36" s="904" t="s">
        <v>198</v>
      </c>
      <c r="K36" s="904" t="s">
        <v>582</v>
      </c>
      <c r="L36" s="142" t="s">
        <v>240</v>
      </c>
      <c r="M36" s="338">
        <v>2</v>
      </c>
      <c r="N36" s="144" t="str">
        <f t="shared" si="14"/>
        <v>RARA VEZ</v>
      </c>
      <c r="O36" s="145">
        <f t="shared" si="18"/>
        <v>0.4</v>
      </c>
      <c r="P36" s="122" t="s">
        <v>654</v>
      </c>
      <c r="Q36" s="371">
        <v>3</v>
      </c>
      <c r="R36" s="385" t="str">
        <f t="shared" si="19"/>
        <v>MODERADO</v>
      </c>
      <c r="S36" s="145">
        <f t="shared" si="20"/>
        <v>0.6</v>
      </c>
      <c r="T36" s="151" t="str">
        <f t="shared" si="28"/>
        <v>MODERADO</v>
      </c>
      <c r="U36" s="147">
        <v>1</v>
      </c>
      <c r="V36" s="120" t="s">
        <v>655</v>
      </c>
      <c r="W36" s="128" t="s">
        <v>322</v>
      </c>
      <c r="X36" s="148" t="s">
        <v>190</v>
      </c>
      <c r="Y36" s="148" t="s">
        <v>181</v>
      </c>
      <c r="Z36" s="149" t="str">
        <f t="shared" si="4"/>
        <v>40%</v>
      </c>
      <c r="AA36" s="148" t="s">
        <v>182</v>
      </c>
      <c r="AB36" s="148" t="s">
        <v>183</v>
      </c>
      <c r="AC36" s="148" t="s">
        <v>184</v>
      </c>
      <c r="AD36" s="148"/>
      <c r="AE36" s="150">
        <f t="shared" si="29"/>
        <v>0.24</v>
      </c>
      <c r="AF36" s="144" t="str">
        <f>IFERROR(IF(AE36="","",IF(AE36&lt;=0.25,"IMPROBABLE",IF(AE36&lt;=0.4,"RARA VEZ",IF(AE36&lt;=0.6,"PROBABLE",IF(AE36&lt;=0.8,"CASI SEGURO","INMINENTE"))))),"")</f>
        <v>IMPROBABLE</v>
      </c>
      <c r="AG36" s="149">
        <f t="shared" si="23"/>
        <v>0.24</v>
      </c>
      <c r="AH36" s="144" t="str">
        <f>R36</f>
        <v>MODERADO</v>
      </c>
      <c r="AI36" s="149">
        <f t="shared" si="30"/>
        <v>0.6</v>
      </c>
      <c r="AJ36" s="343" t="str">
        <f t="shared" si="31"/>
        <v>MODERADO</v>
      </c>
      <c r="AK36" s="898" t="s">
        <v>601</v>
      </c>
      <c r="AL36" s="875" t="s">
        <v>656</v>
      </c>
      <c r="AM36" s="875" t="s">
        <v>641</v>
      </c>
      <c r="AN36" s="925">
        <v>44713</v>
      </c>
      <c r="AO36" s="388" t="s">
        <v>657</v>
      </c>
      <c r="AP36" s="866" t="s">
        <v>188</v>
      </c>
    </row>
    <row r="37" spans="1:42" ht="409.5" x14ac:dyDescent="0.2">
      <c r="A37" s="909"/>
      <c r="B37" s="909"/>
      <c r="C37" s="871"/>
      <c r="D37" s="897"/>
      <c r="E37" s="897"/>
      <c r="F37" s="871"/>
      <c r="G37" s="921"/>
      <c r="H37" s="900"/>
      <c r="I37" s="903"/>
      <c r="J37" s="906"/>
      <c r="K37" s="906"/>
      <c r="L37" s="142"/>
      <c r="M37" s="338">
        <v>2</v>
      </c>
      <c r="N37" s="144" t="str">
        <f t="shared" si="14"/>
        <v>RARA VEZ</v>
      </c>
      <c r="O37" s="145">
        <f t="shared" si="18"/>
        <v>0.4</v>
      </c>
      <c r="P37" s="122" t="s">
        <v>654</v>
      </c>
      <c r="Q37" s="371">
        <v>3</v>
      </c>
      <c r="R37" s="385" t="str">
        <f t="shared" si="19"/>
        <v>MODERADO</v>
      </c>
      <c r="S37" s="145">
        <f t="shared" si="20"/>
        <v>0.6</v>
      </c>
      <c r="T37" s="151" t="str">
        <f t="shared" si="28"/>
        <v>MODERADO</v>
      </c>
      <c r="U37" s="147">
        <v>2</v>
      </c>
      <c r="V37" s="120" t="s">
        <v>658</v>
      </c>
      <c r="W37" s="128" t="s">
        <v>322</v>
      </c>
      <c r="X37" s="148" t="s">
        <v>190</v>
      </c>
      <c r="Y37" s="148" t="s">
        <v>181</v>
      </c>
      <c r="Z37" s="149" t="str">
        <f t="shared" si="4"/>
        <v>40%</v>
      </c>
      <c r="AA37" s="148" t="s">
        <v>182</v>
      </c>
      <c r="AB37" s="148" t="s">
        <v>183</v>
      </c>
      <c r="AC37" s="148" t="s">
        <v>184</v>
      </c>
      <c r="AD37" s="288">
        <f t="shared" ref="AD37" si="34">IF(ISBLANK(V37),0,Z37*AE36)</f>
        <v>9.6000000000000002E-2</v>
      </c>
      <c r="AE37" s="150">
        <f>AE36-AD37</f>
        <v>0.14399999999999999</v>
      </c>
      <c r="AF37" s="144" t="str">
        <f>IFERROR(IF(AE37="","",IF(AE37&lt;=0.25,"IMPROBABLE",IF(AE37&lt;=0.4,"RARA VEZ",IF(AE37&lt;=0.6,"PROBABLE",IF(AE37&lt;=0.8,"CASI SEGURO","INMINENTE"))))),"")</f>
        <v>IMPROBABLE</v>
      </c>
      <c r="AG37" s="149">
        <f t="shared" si="23"/>
        <v>0.14399999999999999</v>
      </c>
      <c r="AH37" s="144" t="str">
        <f>R37</f>
        <v>MODERADO</v>
      </c>
      <c r="AI37" s="149">
        <f t="shared" si="30"/>
        <v>0.6</v>
      </c>
      <c r="AJ37" s="343" t="str">
        <f t="shared" si="31"/>
        <v>MODERADO</v>
      </c>
      <c r="AK37" s="900"/>
      <c r="AL37" s="877"/>
      <c r="AM37" s="877"/>
      <c r="AN37" s="926"/>
      <c r="AO37" s="389" t="s">
        <v>659</v>
      </c>
      <c r="AP37" s="868"/>
    </row>
    <row r="38" spans="1:42" ht="409.5" x14ac:dyDescent="0.2">
      <c r="A38" s="907" t="s">
        <v>9</v>
      </c>
      <c r="B38" s="907">
        <v>10</v>
      </c>
      <c r="C38" s="869" t="s">
        <v>660</v>
      </c>
      <c r="D38" s="895" t="s">
        <v>661</v>
      </c>
      <c r="E38" s="895" t="s">
        <v>662</v>
      </c>
      <c r="F38" s="869" t="s">
        <v>500</v>
      </c>
      <c r="G38" s="919" t="s">
        <v>60</v>
      </c>
      <c r="H38" s="907" t="s">
        <v>568</v>
      </c>
      <c r="I38" s="901" t="s">
        <v>568</v>
      </c>
      <c r="J38" s="904" t="s">
        <v>198</v>
      </c>
      <c r="K38" s="904" t="s">
        <v>582</v>
      </c>
      <c r="L38" s="142" t="s">
        <v>240</v>
      </c>
      <c r="M38" s="338">
        <v>3</v>
      </c>
      <c r="N38" s="144" t="str">
        <f t="shared" si="14"/>
        <v>PROBABLE</v>
      </c>
      <c r="O38" s="145">
        <f t="shared" si="18"/>
        <v>0.6</v>
      </c>
      <c r="P38" s="349" t="s">
        <v>654</v>
      </c>
      <c r="Q38" s="371">
        <v>3</v>
      </c>
      <c r="R38" s="385" t="str">
        <f t="shared" si="19"/>
        <v>MODERADO</v>
      </c>
      <c r="S38" s="145">
        <f t="shared" si="20"/>
        <v>0.6</v>
      </c>
      <c r="T38" s="151" t="str">
        <f t="shared" si="28"/>
        <v>MODERADO</v>
      </c>
      <c r="U38" s="147">
        <v>1</v>
      </c>
      <c r="V38" s="142" t="s">
        <v>663</v>
      </c>
      <c r="W38" s="147" t="s">
        <v>322</v>
      </c>
      <c r="X38" s="148" t="s">
        <v>190</v>
      </c>
      <c r="Y38" s="148" t="s">
        <v>181</v>
      </c>
      <c r="Z38" s="149" t="str">
        <f t="shared" si="4"/>
        <v>40%</v>
      </c>
      <c r="AA38" s="148" t="s">
        <v>182</v>
      </c>
      <c r="AB38" s="148" t="s">
        <v>183</v>
      </c>
      <c r="AC38" s="148" t="s">
        <v>184</v>
      </c>
      <c r="AD38" s="148"/>
      <c r="AE38" s="150">
        <f t="shared" ref="AE38" si="35">IFERROR(IF(W38="Probabilidad",(O38-(+O38*Z38)),IF(W38="Impacto",O38,"")),"")</f>
        <v>0.36</v>
      </c>
      <c r="AF38" s="144" t="str">
        <f t="shared" ref="AF38:AF41" si="36">IFERROR(IF(AE38="","",IF(AE38&lt;=0.25,"IMPROBABLE",IF(AE38&lt;=0.4,"RARA VEZ",IF(AE38&lt;=0.6,"PROBABLE",IF(AE38&lt;=0.8,"CASI SEGURO","INMINENTE"))))),"")</f>
        <v>RARA VEZ</v>
      </c>
      <c r="AG38" s="149">
        <f t="shared" si="23"/>
        <v>0.36</v>
      </c>
      <c r="AH38" s="144" t="str">
        <f t="shared" si="22"/>
        <v>MODERADO</v>
      </c>
      <c r="AI38" s="149">
        <f t="shared" si="30"/>
        <v>0.6</v>
      </c>
      <c r="AJ38" s="343" t="str">
        <f t="shared" si="31"/>
        <v>MODERADO</v>
      </c>
      <c r="AK38" s="869" t="s">
        <v>601</v>
      </c>
      <c r="AL38" s="875" t="s">
        <v>664</v>
      </c>
      <c r="AM38" s="875" t="s">
        <v>665</v>
      </c>
      <c r="AN38" s="892">
        <v>44713</v>
      </c>
      <c r="AO38" s="388" t="s">
        <v>666</v>
      </c>
      <c r="AP38" s="866" t="s">
        <v>188</v>
      </c>
    </row>
    <row r="39" spans="1:42" ht="409.5" x14ac:dyDescent="0.2">
      <c r="A39" s="909"/>
      <c r="B39" s="909"/>
      <c r="C39" s="871"/>
      <c r="D39" s="897"/>
      <c r="E39" s="897"/>
      <c r="F39" s="871"/>
      <c r="G39" s="921"/>
      <c r="H39" s="909"/>
      <c r="I39" s="903"/>
      <c r="J39" s="906"/>
      <c r="K39" s="906"/>
      <c r="L39" s="142"/>
      <c r="M39" s="338">
        <v>3</v>
      </c>
      <c r="N39" s="144" t="str">
        <f t="shared" si="14"/>
        <v>PROBABLE</v>
      </c>
      <c r="O39" s="145">
        <f t="shared" si="18"/>
        <v>0.6</v>
      </c>
      <c r="P39" s="349" t="s">
        <v>654</v>
      </c>
      <c r="Q39" s="371">
        <v>3</v>
      </c>
      <c r="R39" s="385" t="str">
        <f t="shared" si="19"/>
        <v>MODERADO</v>
      </c>
      <c r="S39" s="145">
        <f t="shared" si="20"/>
        <v>0.6</v>
      </c>
      <c r="T39" s="151" t="str">
        <f t="shared" si="28"/>
        <v>MODERADO</v>
      </c>
      <c r="U39" s="147">
        <v>2</v>
      </c>
      <c r="V39" s="142" t="s">
        <v>667</v>
      </c>
      <c r="W39" s="147" t="s">
        <v>322</v>
      </c>
      <c r="X39" s="148" t="s">
        <v>190</v>
      </c>
      <c r="Y39" s="148" t="s">
        <v>181</v>
      </c>
      <c r="Z39" s="149" t="str">
        <f t="shared" si="4"/>
        <v>40%</v>
      </c>
      <c r="AA39" s="148" t="s">
        <v>182</v>
      </c>
      <c r="AB39" s="148" t="s">
        <v>183</v>
      </c>
      <c r="AC39" s="148" t="s">
        <v>184</v>
      </c>
      <c r="AD39" s="288">
        <f t="shared" ref="AD39" si="37">IF(ISBLANK(V39),0,Z39*AE38)</f>
        <v>0.14399999999999999</v>
      </c>
      <c r="AE39" s="150">
        <f>AE38-AD39</f>
        <v>0.216</v>
      </c>
      <c r="AF39" s="144" t="str">
        <f t="shared" si="36"/>
        <v>IMPROBABLE</v>
      </c>
      <c r="AG39" s="149">
        <f t="shared" si="23"/>
        <v>0.216</v>
      </c>
      <c r="AH39" s="144" t="str">
        <f t="shared" si="22"/>
        <v>MODERADO</v>
      </c>
      <c r="AI39" s="149">
        <f t="shared" si="30"/>
        <v>0.6</v>
      </c>
      <c r="AJ39" s="343" t="s">
        <v>265</v>
      </c>
      <c r="AK39" s="871"/>
      <c r="AL39" s="877"/>
      <c r="AM39" s="877"/>
      <c r="AN39" s="894"/>
      <c r="AO39" s="390" t="s">
        <v>668</v>
      </c>
      <c r="AP39" s="868"/>
    </row>
    <row r="40" spans="1:42" ht="409.5" x14ac:dyDescent="0.2">
      <c r="A40" s="147" t="s">
        <v>9</v>
      </c>
      <c r="B40" s="147">
        <v>11</v>
      </c>
      <c r="C40" s="134" t="s">
        <v>669</v>
      </c>
      <c r="D40" s="168" t="s">
        <v>670</v>
      </c>
      <c r="E40" s="134" t="s">
        <v>671</v>
      </c>
      <c r="F40" s="134" t="s">
        <v>222</v>
      </c>
      <c r="G40" s="319" t="s">
        <v>61</v>
      </c>
      <c r="H40" s="142" t="s">
        <v>568</v>
      </c>
      <c r="I40" s="386" t="s">
        <v>568</v>
      </c>
      <c r="J40" s="195" t="s">
        <v>198</v>
      </c>
      <c r="K40" s="195" t="s">
        <v>198</v>
      </c>
      <c r="L40" s="142" t="s">
        <v>240</v>
      </c>
      <c r="M40" s="338">
        <v>2</v>
      </c>
      <c r="N40" s="144" t="str">
        <f t="shared" si="14"/>
        <v>RARA VEZ</v>
      </c>
      <c r="O40" s="145">
        <f t="shared" si="18"/>
        <v>0.4</v>
      </c>
      <c r="P40" s="156" t="s">
        <v>320</v>
      </c>
      <c r="Q40" s="371">
        <v>3</v>
      </c>
      <c r="R40" s="385" t="str">
        <f t="shared" si="19"/>
        <v>MODERADO</v>
      </c>
      <c r="S40" s="145">
        <f t="shared" si="20"/>
        <v>0.6</v>
      </c>
      <c r="T40" s="151" t="str">
        <f t="shared" si="28"/>
        <v>MODERADO</v>
      </c>
      <c r="U40" s="147">
        <v>1</v>
      </c>
      <c r="V40" s="120" t="s">
        <v>672</v>
      </c>
      <c r="W40" s="147" t="s">
        <v>322</v>
      </c>
      <c r="X40" s="148" t="s">
        <v>190</v>
      </c>
      <c r="Y40" s="148" t="s">
        <v>181</v>
      </c>
      <c r="Z40" s="149" t="str">
        <f t="shared" si="4"/>
        <v>40%</v>
      </c>
      <c r="AA40" s="148" t="s">
        <v>182</v>
      </c>
      <c r="AB40" s="148" t="s">
        <v>183</v>
      </c>
      <c r="AC40" s="148" t="s">
        <v>184</v>
      </c>
      <c r="AD40" s="148"/>
      <c r="AE40" s="150">
        <f t="shared" si="29"/>
        <v>0.24</v>
      </c>
      <c r="AF40" s="144" t="str">
        <f t="shared" si="36"/>
        <v>IMPROBABLE</v>
      </c>
      <c r="AG40" s="149">
        <f t="shared" si="23"/>
        <v>0.24</v>
      </c>
      <c r="AH40" s="144" t="str">
        <f t="shared" si="22"/>
        <v>MODERADO</v>
      </c>
      <c r="AI40" s="149">
        <f t="shared" si="30"/>
        <v>0.6</v>
      </c>
      <c r="AJ40" s="151" t="str">
        <f t="shared" si="31"/>
        <v>MODERADO</v>
      </c>
      <c r="AK40" s="181" t="s">
        <v>601</v>
      </c>
      <c r="AL40" s="301" t="s">
        <v>673</v>
      </c>
      <c r="AM40" s="301" t="s">
        <v>674</v>
      </c>
      <c r="AN40" s="391">
        <v>44713</v>
      </c>
      <c r="AO40" s="285" t="s">
        <v>675</v>
      </c>
      <c r="AP40" s="154" t="s">
        <v>188</v>
      </c>
    </row>
    <row r="41" spans="1:42" ht="409.5" x14ac:dyDescent="0.2">
      <c r="A41" s="147" t="s">
        <v>9</v>
      </c>
      <c r="B41" s="147">
        <v>12</v>
      </c>
      <c r="C41" s="120" t="s">
        <v>676</v>
      </c>
      <c r="D41" s="168" t="s">
        <v>677</v>
      </c>
      <c r="E41" s="134" t="s">
        <v>678</v>
      </c>
      <c r="F41" s="120" t="s">
        <v>500</v>
      </c>
      <c r="G41" s="134" t="s">
        <v>62</v>
      </c>
      <c r="H41" s="142" t="s">
        <v>568</v>
      </c>
      <c r="I41" s="386" t="s">
        <v>568</v>
      </c>
      <c r="J41" s="195" t="s">
        <v>198</v>
      </c>
      <c r="K41" s="195" t="s">
        <v>198</v>
      </c>
      <c r="L41" s="142" t="s">
        <v>240</v>
      </c>
      <c r="M41" s="338">
        <v>3</v>
      </c>
      <c r="N41" s="144" t="str">
        <f t="shared" si="14"/>
        <v>PROBABLE</v>
      </c>
      <c r="O41" s="145">
        <f t="shared" si="18"/>
        <v>0.6</v>
      </c>
      <c r="P41" s="156" t="s">
        <v>320</v>
      </c>
      <c r="Q41" s="371">
        <v>3</v>
      </c>
      <c r="R41" s="385" t="str">
        <f t="shared" si="19"/>
        <v>MODERADO</v>
      </c>
      <c r="S41" s="145">
        <f t="shared" si="20"/>
        <v>0.6</v>
      </c>
      <c r="T41" s="151" t="str">
        <f t="shared" si="28"/>
        <v>MODERADO</v>
      </c>
      <c r="U41" s="147">
        <v>2</v>
      </c>
      <c r="V41" s="120" t="s">
        <v>679</v>
      </c>
      <c r="W41" s="147" t="s">
        <v>322</v>
      </c>
      <c r="X41" s="148" t="s">
        <v>190</v>
      </c>
      <c r="Y41" s="148" t="s">
        <v>181</v>
      </c>
      <c r="Z41" s="149" t="str">
        <f t="shared" si="4"/>
        <v>40%</v>
      </c>
      <c r="AA41" s="148" t="s">
        <v>182</v>
      </c>
      <c r="AB41" s="148" t="s">
        <v>183</v>
      </c>
      <c r="AC41" s="148" t="s">
        <v>184</v>
      </c>
      <c r="AD41" s="148"/>
      <c r="AE41" s="150">
        <f t="shared" si="29"/>
        <v>0.36</v>
      </c>
      <c r="AF41" s="144" t="str">
        <f t="shared" si="36"/>
        <v>RARA VEZ</v>
      </c>
      <c r="AG41" s="149">
        <f t="shared" si="23"/>
        <v>0.36</v>
      </c>
      <c r="AH41" s="144" t="str">
        <f t="shared" si="22"/>
        <v>MODERADO</v>
      </c>
      <c r="AI41" s="149">
        <f t="shared" si="30"/>
        <v>0.6</v>
      </c>
      <c r="AJ41" s="151" t="s">
        <v>265</v>
      </c>
      <c r="AK41" s="142" t="s">
        <v>601</v>
      </c>
      <c r="AL41" s="301" t="s">
        <v>680</v>
      </c>
      <c r="AM41" s="301" t="s">
        <v>674</v>
      </c>
      <c r="AN41" s="391">
        <v>44714</v>
      </c>
      <c r="AO41" s="301" t="s">
        <v>681</v>
      </c>
      <c r="AP41" s="154" t="s">
        <v>188</v>
      </c>
    </row>
    <row r="42" spans="1:42" ht="378" x14ac:dyDescent="0.2">
      <c r="A42" s="866" t="s">
        <v>8</v>
      </c>
      <c r="B42" s="866">
        <v>1</v>
      </c>
      <c r="C42" s="869" t="s">
        <v>586</v>
      </c>
      <c r="D42" s="869" t="s">
        <v>587</v>
      </c>
      <c r="E42" s="869" t="s">
        <v>588</v>
      </c>
      <c r="F42" s="936" t="s">
        <v>500</v>
      </c>
      <c r="G42" s="869" t="s">
        <v>64</v>
      </c>
      <c r="H42" s="927" t="s">
        <v>568</v>
      </c>
      <c r="I42" s="930" t="s">
        <v>568</v>
      </c>
      <c r="J42" s="933" t="s">
        <v>198</v>
      </c>
      <c r="K42" s="933" t="s">
        <v>582</v>
      </c>
      <c r="L42" s="217" t="s">
        <v>589</v>
      </c>
      <c r="M42" s="330">
        <v>4</v>
      </c>
      <c r="N42" s="331" t="str">
        <f t="shared" si="14"/>
        <v>CASI SEGURO</v>
      </c>
      <c r="O42" s="332">
        <f t="shared" si="18"/>
        <v>0.8</v>
      </c>
      <c r="P42" s="889" t="s">
        <v>320</v>
      </c>
      <c r="Q42" s="392">
        <v>2</v>
      </c>
      <c r="R42" s="334" t="str">
        <f t="shared" si="19"/>
        <v>MENOR</v>
      </c>
      <c r="S42" s="332">
        <f t="shared" si="20"/>
        <v>0.4</v>
      </c>
      <c r="T42" s="335" t="str">
        <f t="shared" si="28"/>
        <v>MODERADO</v>
      </c>
      <c r="U42" s="154">
        <v>1</v>
      </c>
      <c r="V42" s="208" t="s">
        <v>590</v>
      </c>
      <c r="W42" s="154" t="str">
        <f t="shared" ref="W42:W48" si="38">IF(OR(X42="Preventivo",X42="Detectivo"),"Probabilidad",IF(X42="Correctivo","Impacto",""))</f>
        <v>Probabilidad</v>
      </c>
      <c r="X42" s="178" t="s">
        <v>190</v>
      </c>
      <c r="Y42" s="178" t="s">
        <v>181</v>
      </c>
      <c r="Z42" s="227" t="str">
        <f t="shared" si="4"/>
        <v>40%</v>
      </c>
      <c r="AA42" s="178" t="s">
        <v>182</v>
      </c>
      <c r="AB42" s="178" t="s">
        <v>183</v>
      </c>
      <c r="AC42" s="178" t="s">
        <v>184</v>
      </c>
      <c r="AD42" s="228"/>
      <c r="AE42" s="249">
        <f>IFERROR(IF(W43="Probabilidad",(O42-(+O42*Z43)),IF(W42="Impacto",O42,"")),"")</f>
        <v>0.48</v>
      </c>
      <c r="AF42" s="222" t="str">
        <f t="shared" ref="AF42:AF45" si="39">IFERROR(IF(AE42="","",IF(AE42&lt;=0.2,"IMPROBABLE",IF(AE42&lt;=0.4,"RARA VEZ",IF(AE42&lt;=0.6,"PROBABLE",IF(AE42&lt;=0.8,"CASI SEGURO","INMINENTE"))))),"")</f>
        <v>PROBABLE</v>
      </c>
      <c r="AG42" s="227">
        <f t="shared" si="23"/>
        <v>0.48</v>
      </c>
      <c r="AH42" s="222" t="str">
        <f t="shared" si="22"/>
        <v>MENOR</v>
      </c>
      <c r="AI42" s="227">
        <f t="shared" si="30"/>
        <v>0.4</v>
      </c>
      <c r="AJ42" s="335" t="str">
        <f t="shared" si="31"/>
        <v>MODERADO</v>
      </c>
      <c r="AK42" s="927" t="s">
        <v>243</v>
      </c>
      <c r="AL42" s="393" t="s">
        <v>591</v>
      </c>
      <c r="AM42" s="393" t="s">
        <v>682</v>
      </c>
      <c r="AN42" s="394">
        <v>44714</v>
      </c>
      <c r="AO42" s="345" t="s">
        <v>683</v>
      </c>
      <c r="AP42" s="257" t="s">
        <v>188</v>
      </c>
    </row>
    <row r="43" spans="1:42" ht="362.25" x14ac:dyDescent="0.2">
      <c r="A43" s="867"/>
      <c r="B43" s="867"/>
      <c r="C43" s="870"/>
      <c r="D43" s="870"/>
      <c r="E43" s="870"/>
      <c r="F43" s="937"/>
      <c r="G43" s="870"/>
      <c r="H43" s="928"/>
      <c r="I43" s="931"/>
      <c r="J43" s="934"/>
      <c r="K43" s="934"/>
      <c r="L43" s="395"/>
      <c r="M43" s="330">
        <v>4</v>
      </c>
      <c r="N43" s="331" t="str">
        <f t="shared" si="14"/>
        <v>CASI SEGURO</v>
      </c>
      <c r="O43" s="332">
        <f t="shared" si="18"/>
        <v>0.8</v>
      </c>
      <c r="P43" s="890"/>
      <c r="Q43" s="392">
        <v>2</v>
      </c>
      <c r="R43" s="334" t="str">
        <f t="shared" si="19"/>
        <v>MENOR</v>
      </c>
      <c r="S43" s="332">
        <f t="shared" si="20"/>
        <v>0.4</v>
      </c>
      <c r="T43" s="335" t="str">
        <f t="shared" si="28"/>
        <v>MODERADO</v>
      </c>
      <c r="U43" s="154">
        <v>2</v>
      </c>
      <c r="V43" s="396" t="s">
        <v>684</v>
      </c>
      <c r="W43" s="154" t="str">
        <f t="shared" si="38"/>
        <v>Probabilidad</v>
      </c>
      <c r="X43" s="178" t="s">
        <v>190</v>
      </c>
      <c r="Y43" s="178" t="s">
        <v>181</v>
      </c>
      <c r="Z43" s="227" t="str">
        <f t="shared" si="4"/>
        <v>40%</v>
      </c>
      <c r="AA43" s="178" t="s">
        <v>182</v>
      </c>
      <c r="AB43" s="178" t="s">
        <v>183</v>
      </c>
      <c r="AC43" s="178" t="s">
        <v>184</v>
      </c>
      <c r="AD43" s="228">
        <f t="shared" ref="AD43:AD45" si="40">IF(ISBLANK(V43),0,Z43*AE42)</f>
        <v>0.192</v>
      </c>
      <c r="AE43" s="228">
        <f t="shared" ref="AE43:AE45" si="41">AE42-AD43</f>
        <v>0.28799999999999998</v>
      </c>
      <c r="AF43" s="222" t="str">
        <f t="shared" si="39"/>
        <v>RARA VEZ</v>
      </c>
      <c r="AG43" s="227">
        <f t="shared" si="23"/>
        <v>0.28799999999999998</v>
      </c>
      <c r="AH43" s="222" t="str">
        <f t="shared" si="22"/>
        <v>MENOR</v>
      </c>
      <c r="AI43" s="227">
        <f t="shared" si="30"/>
        <v>0.4</v>
      </c>
      <c r="AJ43" s="335" t="str">
        <f t="shared" si="31"/>
        <v>MODERADO</v>
      </c>
      <c r="AK43" s="928"/>
      <c r="AL43" s="397"/>
      <c r="AM43" s="397"/>
      <c r="AN43" s="397"/>
      <c r="AO43" s="345" t="s">
        <v>685</v>
      </c>
      <c r="AP43" s="257" t="s">
        <v>188</v>
      </c>
    </row>
    <row r="44" spans="1:42" ht="393.75" x14ac:dyDescent="0.2">
      <c r="A44" s="867"/>
      <c r="B44" s="867"/>
      <c r="C44" s="870"/>
      <c r="D44" s="870"/>
      <c r="E44" s="870"/>
      <c r="F44" s="937"/>
      <c r="G44" s="870"/>
      <c r="H44" s="928"/>
      <c r="I44" s="931"/>
      <c r="J44" s="934"/>
      <c r="K44" s="934"/>
      <c r="L44" s="398"/>
      <c r="M44" s="399">
        <v>4</v>
      </c>
      <c r="N44" s="400" t="str">
        <f t="shared" si="14"/>
        <v>CASI SEGURO</v>
      </c>
      <c r="O44" s="401">
        <f t="shared" si="18"/>
        <v>0.8</v>
      </c>
      <c r="P44" s="890"/>
      <c r="Q44" s="402">
        <v>2</v>
      </c>
      <c r="R44" s="403" t="str">
        <f t="shared" si="19"/>
        <v>MENOR</v>
      </c>
      <c r="S44" s="401">
        <f t="shared" si="20"/>
        <v>0.4</v>
      </c>
      <c r="T44" s="404" t="str">
        <f t="shared" si="28"/>
        <v>MODERADO</v>
      </c>
      <c r="U44" s="138">
        <v>3</v>
      </c>
      <c r="V44" s="396" t="s">
        <v>686</v>
      </c>
      <c r="W44" s="138" t="str">
        <f t="shared" si="38"/>
        <v>Probabilidad</v>
      </c>
      <c r="X44" s="243" t="s">
        <v>190</v>
      </c>
      <c r="Y44" s="243" t="s">
        <v>181</v>
      </c>
      <c r="Z44" s="244" t="str">
        <f t="shared" si="4"/>
        <v>40%</v>
      </c>
      <c r="AA44" s="243" t="s">
        <v>182</v>
      </c>
      <c r="AB44" s="243" t="s">
        <v>183</v>
      </c>
      <c r="AC44" s="243" t="s">
        <v>184</v>
      </c>
      <c r="AD44" s="63">
        <f t="shared" si="40"/>
        <v>0.1152</v>
      </c>
      <c r="AE44" s="63">
        <f t="shared" si="41"/>
        <v>0.17279999999999998</v>
      </c>
      <c r="AF44" s="240" t="str">
        <f t="shared" si="39"/>
        <v>IMPROBABLE</v>
      </c>
      <c r="AG44" s="244">
        <f t="shared" si="23"/>
        <v>0.17279999999999998</v>
      </c>
      <c r="AH44" s="240" t="str">
        <f t="shared" si="22"/>
        <v>MENOR</v>
      </c>
      <c r="AI44" s="244">
        <f t="shared" si="30"/>
        <v>0.4</v>
      </c>
      <c r="AJ44" s="404" t="str">
        <f t="shared" si="31"/>
        <v>BAJO</v>
      </c>
      <c r="AK44" s="928"/>
      <c r="AL44" s="405"/>
      <c r="AM44" s="405"/>
      <c r="AN44" s="405"/>
      <c r="AO44" s="345" t="s">
        <v>687</v>
      </c>
      <c r="AP44" s="257" t="s">
        <v>188</v>
      </c>
    </row>
    <row r="45" spans="1:42" ht="283.5" x14ac:dyDescent="0.2">
      <c r="A45" s="868"/>
      <c r="B45" s="868"/>
      <c r="C45" s="871"/>
      <c r="D45" s="871"/>
      <c r="E45" s="871"/>
      <c r="F45" s="938"/>
      <c r="G45" s="871"/>
      <c r="H45" s="929"/>
      <c r="I45" s="932"/>
      <c r="J45" s="935"/>
      <c r="K45" s="935"/>
      <c r="L45" s="395"/>
      <c r="M45" s="330">
        <v>4</v>
      </c>
      <c r="N45" s="331" t="str">
        <f t="shared" si="14"/>
        <v>CASI SEGURO</v>
      </c>
      <c r="O45" s="332">
        <f t="shared" si="18"/>
        <v>0.8</v>
      </c>
      <c r="P45" s="891"/>
      <c r="Q45" s="392">
        <v>2</v>
      </c>
      <c r="R45" s="334" t="str">
        <f t="shared" si="19"/>
        <v>MENOR</v>
      </c>
      <c r="S45" s="332">
        <f t="shared" si="20"/>
        <v>0.4</v>
      </c>
      <c r="T45" s="335" t="str">
        <f t="shared" si="28"/>
        <v>MODERADO</v>
      </c>
      <c r="U45" s="154">
        <v>4</v>
      </c>
      <c r="V45" s="396" t="s">
        <v>688</v>
      </c>
      <c r="W45" s="154" t="str">
        <f t="shared" si="38"/>
        <v>Probabilidad</v>
      </c>
      <c r="X45" s="178" t="s">
        <v>190</v>
      </c>
      <c r="Y45" s="178" t="s">
        <v>181</v>
      </c>
      <c r="Z45" s="227" t="str">
        <f t="shared" si="4"/>
        <v>40%</v>
      </c>
      <c r="AA45" s="178" t="s">
        <v>182</v>
      </c>
      <c r="AB45" s="178" t="s">
        <v>183</v>
      </c>
      <c r="AC45" s="178" t="s">
        <v>184</v>
      </c>
      <c r="AD45" s="228">
        <f t="shared" si="40"/>
        <v>6.9120000000000001E-2</v>
      </c>
      <c r="AE45" s="228">
        <f t="shared" si="41"/>
        <v>0.10367999999999998</v>
      </c>
      <c r="AF45" s="222" t="str">
        <f t="shared" si="39"/>
        <v>IMPROBABLE</v>
      </c>
      <c r="AG45" s="227">
        <f t="shared" si="23"/>
        <v>0.10367999999999998</v>
      </c>
      <c r="AH45" s="222" t="str">
        <f t="shared" si="22"/>
        <v>MENOR</v>
      </c>
      <c r="AI45" s="227">
        <f t="shared" si="30"/>
        <v>0.4</v>
      </c>
      <c r="AJ45" s="335" t="str">
        <f t="shared" si="31"/>
        <v>BAJO</v>
      </c>
      <c r="AK45" s="929"/>
      <c r="AL45" s="397"/>
      <c r="AM45" s="397"/>
      <c r="AN45" s="397"/>
      <c r="AO45" s="345" t="s">
        <v>689</v>
      </c>
      <c r="AP45" s="257" t="s">
        <v>188</v>
      </c>
    </row>
    <row r="46" spans="1:42" ht="315" x14ac:dyDescent="0.3">
      <c r="A46" s="866" t="s">
        <v>8</v>
      </c>
      <c r="B46" s="866">
        <v>2</v>
      </c>
      <c r="C46" s="869" t="s">
        <v>597</v>
      </c>
      <c r="D46" s="869" t="s">
        <v>690</v>
      </c>
      <c r="E46" s="869" t="s">
        <v>599</v>
      </c>
      <c r="F46" s="869" t="s">
        <v>500</v>
      </c>
      <c r="G46" s="869" t="s">
        <v>65</v>
      </c>
      <c r="H46" s="927" t="s">
        <v>568</v>
      </c>
      <c r="I46" s="930" t="s">
        <v>568</v>
      </c>
      <c r="J46" s="933" t="s">
        <v>198</v>
      </c>
      <c r="K46" s="933" t="s">
        <v>582</v>
      </c>
      <c r="L46" s="927" t="s">
        <v>589</v>
      </c>
      <c r="M46" s="330">
        <v>2</v>
      </c>
      <c r="N46" s="331" t="str">
        <f t="shared" si="14"/>
        <v>RARA VEZ</v>
      </c>
      <c r="O46" s="406">
        <f t="shared" si="18"/>
        <v>0.4</v>
      </c>
      <c r="P46" s="942" t="s">
        <v>691</v>
      </c>
      <c r="Q46" s="392">
        <v>3</v>
      </c>
      <c r="R46" s="334" t="str">
        <f t="shared" si="19"/>
        <v>MODERADO</v>
      </c>
      <c r="S46" s="406">
        <f t="shared" si="20"/>
        <v>0.6</v>
      </c>
      <c r="T46" s="335" t="str">
        <f t="shared" si="28"/>
        <v>MODERADO</v>
      </c>
      <c r="U46" s="154">
        <v>1</v>
      </c>
      <c r="V46" s="208" t="s">
        <v>600</v>
      </c>
      <c r="W46" s="154" t="str">
        <f t="shared" si="38"/>
        <v>Probabilidad</v>
      </c>
      <c r="X46" s="178" t="s">
        <v>190</v>
      </c>
      <c r="Y46" s="178" t="s">
        <v>181</v>
      </c>
      <c r="Z46" s="227" t="str">
        <f t="shared" si="4"/>
        <v>40%</v>
      </c>
      <c r="AA46" s="178" t="s">
        <v>182</v>
      </c>
      <c r="AB46" s="178" t="s">
        <v>183</v>
      </c>
      <c r="AC46" s="178" t="s">
        <v>184</v>
      </c>
      <c r="AD46" s="407"/>
      <c r="AE46" s="249">
        <f>IFERROR(IF(W46="Probabilidad",(O46-(+O46*Z46)),IF(W46="Impacto",O46,"")),"")</f>
        <v>0.24</v>
      </c>
      <c r="AF46" s="222" t="str">
        <f>IFERROR(IF(AE46="","",IF(AE46&lt;=0.2,"IMPROBABLE",IF(AE46&lt;=0.4,"RARA VEZ",IF(AE46&lt;=0.6,"PROBABLE",IF(AE46&lt;=0.8,"CASI SEGURO","INMINENTE"))))),"")</f>
        <v>RARA VEZ</v>
      </c>
      <c r="AG46" s="227">
        <f t="shared" si="23"/>
        <v>0.24</v>
      </c>
      <c r="AH46" s="222" t="str">
        <f>R46</f>
        <v>MODERADO</v>
      </c>
      <c r="AI46" s="227">
        <f t="shared" si="30"/>
        <v>0.6</v>
      </c>
      <c r="AJ46" s="408" t="str">
        <f t="shared" si="31"/>
        <v>MODERADO</v>
      </c>
      <c r="AK46" s="927" t="s">
        <v>601</v>
      </c>
      <c r="AL46" s="875" t="s">
        <v>692</v>
      </c>
      <c r="AM46" s="939" t="s">
        <v>603</v>
      </c>
      <c r="AN46" s="939" t="s">
        <v>604</v>
      </c>
      <c r="AO46" s="409" t="s">
        <v>605</v>
      </c>
      <c r="AP46" s="866" t="s">
        <v>188</v>
      </c>
    </row>
    <row r="47" spans="1:42" ht="315" x14ac:dyDescent="0.2">
      <c r="A47" s="867"/>
      <c r="B47" s="867"/>
      <c r="C47" s="870"/>
      <c r="D47" s="870"/>
      <c r="E47" s="870"/>
      <c r="F47" s="870"/>
      <c r="G47" s="870"/>
      <c r="H47" s="928"/>
      <c r="I47" s="931"/>
      <c r="J47" s="934"/>
      <c r="K47" s="934"/>
      <c r="L47" s="929"/>
      <c r="M47" s="330">
        <v>2</v>
      </c>
      <c r="N47" s="331" t="str">
        <f t="shared" si="14"/>
        <v>RARA VEZ</v>
      </c>
      <c r="O47" s="406">
        <f t="shared" si="18"/>
        <v>0.4</v>
      </c>
      <c r="P47" s="943"/>
      <c r="Q47" s="392">
        <v>3</v>
      </c>
      <c r="R47" s="334" t="str">
        <f t="shared" si="19"/>
        <v>MODERADO</v>
      </c>
      <c r="S47" s="406">
        <f t="shared" si="20"/>
        <v>0.6</v>
      </c>
      <c r="T47" s="335" t="str">
        <f t="shared" si="28"/>
        <v>MODERADO</v>
      </c>
      <c r="U47" s="154">
        <v>2</v>
      </c>
      <c r="V47" s="208" t="s">
        <v>693</v>
      </c>
      <c r="W47" s="154" t="str">
        <f t="shared" si="38"/>
        <v>Probabilidad</v>
      </c>
      <c r="X47" s="178" t="s">
        <v>190</v>
      </c>
      <c r="Y47" s="178" t="s">
        <v>181</v>
      </c>
      <c r="Z47" s="227" t="str">
        <f t="shared" si="4"/>
        <v>40%</v>
      </c>
      <c r="AA47" s="178" t="s">
        <v>182</v>
      </c>
      <c r="AB47" s="178" t="s">
        <v>183</v>
      </c>
      <c r="AC47" s="178" t="s">
        <v>184</v>
      </c>
      <c r="AD47" s="228">
        <f>IF(ISBLANK(V47),0,Z47*AE46)</f>
        <v>9.6000000000000002E-2</v>
      </c>
      <c r="AE47" s="228">
        <f>AE46-AD47</f>
        <v>0.14399999999999999</v>
      </c>
      <c r="AF47" s="222" t="str">
        <f t="shared" ref="AF47:AF53" si="42">IFERROR(IF(AE47="","",IF(AE47&lt;=0.2,"IMPROBABLE",IF(AE47&lt;=0.4,"RARA VEZ",IF(AE47&lt;=0.6,"PROBABLE",IF(AE47&lt;=0.8,"CASI SEGURO","INMINENTE"))))),"")</f>
        <v>IMPROBABLE</v>
      </c>
      <c r="AG47" s="227">
        <f t="shared" si="23"/>
        <v>0.14399999999999999</v>
      </c>
      <c r="AH47" s="222" t="str">
        <f t="shared" ref="AH47:AH53" si="43">R47</f>
        <v>MODERADO</v>
      </c>
      <c r="AI47" s="227">
        <f>IFERROR(IF(W47="Impacto",(S47-(+S47*Z47)),IF(W47="Probabilidad",S47,"")),"")</f>
        <v>0.6</v>
      </c>
      <c r="AJ47" s="408" t="str">
        <f t="shared" si="31"/>
        <v>MODERADO</v>
      </c>
      <c r="AK47" s="928"/>
      <c r="AL47" s="876"/>
      <c r="AM47" s="940"/>
      <c r="AN47" s="940"/>
      <c r="AO47" s="410" t="s">
        <v>607</v>
      </c>
      <c r="AP47" s="867"/>
    </row>
    <row r="48" spans="1:42" ht="409.5" x14ac:dyDescent="0.2">
      <c r="A48" s="868"/>
      <c r="B48" s="868"/>
      <c r="C48" s="871"/>
      <c r="D48" s="871"/>
      <c r="E48" s="871"/>
      <c r="F48" s="871"/>
      <c r="G48" s="871"/>
      <c r="H48" s="929"/>
      <c r="I48" s="932"/>
      <c r="J48" s="935"/>
      <c r="K48" s="935"/>
      <c r="L48" s="254"/>
      <c r="M48" s="330">
        <v>2</v>
      </c>
      <c r="N48" s="334" t="str">
        <f t="shared" si="14"/>
        <v>RARA VEZ</v>
      </c>
      <c r="O48" s="411">
        <f t="shared" si="18"/>
        <v>0.4</v>
      </c>
      <c r="P48" s="944"/>
      <c r="Q48" s="392">
        <v>3</v>
      </c>
      <c r="R48" s="334" t="str">
        <f t="shared" si="19"/>
        <v>MODERADO</v>
      </c>
      <c r="S48" s="411">
        <f t="shared" si="20"/>
        <v>0.6</v>
      </c>
      <c r="T48" s="412" t="str">
        <f t="shared" si="28"/>
        <v>MODERADO</v>
      </c>
      <c r="U48" s="413">
        <v>3</v>
      </c>
      <c r="V48" s="306" t="s">
        <v>694</v>
      </c>
      <c r="W48" s="413" t="str">
        <f t="shared" si="38"/>
        <v>Probabilidad</v>
      </c>
      <c r="X48" s="414" t="s">
        <v>190</v>
      </c>
      <c r="Y48" s="414" t="s">
        <v>181</v>
      </c>
      <c r="Z48" s="415" t="str">
        <f t="shared" si="4"/>
        <v>40%</v>
      </c>
      <c r="AA48" s="414" t="s">
        <v>182</v>
      </c>
      <c r="AB48" s="414" t="s">
        <v>183</v>
      </c>
      <c r="AC48" s="414" t="s">
        <v>184</v>
      </c>
      <c r="AD48" s="416">
        <f>$AD47</f>
        <v>9.6000000000000002E-2</v>
      </c>
      <c r="AE48" s="249">
        <f>AE47-AD48</f>
        <v>4.7999999999999987E-2</v>
      </c>
      <c r="AF48" s="222" t="str">
        <f t="shared" si="42"/>
        <v>IMPROBABLE</v>
      </c>
      <c r="AG48" s="415">
        <f t="shared" si="23"/>
        <v>4.7999999999999987E-2</v>
      </c>
      <c r="AH48" s="222" t="str">
        <f t="shared" si="43"/>
        <v>MODERADO</v>
      </c>
      <c r="AI48" s="415">
        <f>IFERROR(IF(W48="Impacto",(S48-(+S48*Z48)),IF(W48="Probabilidad",S48,"")),"")</f>
        <v>0.6</v>
      </c>
      <c r="AJ48" s="408" t="s">
        <v>265</v>
      </c>
      <c r="AK48" s="929"/>
      <c r="AL48" s="877"/>
      <c r="AM48" s="941"/>
      <c r="AN48" s="941"/>
      <c r="AO48" s="417" t="s">
        <v>609</v>
      </c>
      <c r="AP48" s="868"/>
    </row>
    <row r="49" spans="1:42" ht="409.5" x14ac:dyDescent="0.2">
      <c r="A49" s="418" t="s">
        <v>8</v>
      </c>
      <c r="B49" s="418">
        <v>3</v>
      </c>
      <c r="C49" s="199" t="s">
        <v>695</v>
      </c>
      <c r="D49" s="316" t="s">
        <v>696</v>
      </c>
      <c r="E49" s="115" t="s">
        <v>697</v>
      </c>
      <c r="F49" s="116" t="s">
        <v>500</v>
      </c>
      <c r="G49" s="199" t="s">
        <v>66</v>
      </c>
      <c r="H49" s="217" t="s">
        <v>568</v>
      </c>
      <c r="I49" s="419" t="s">
        <v>568</v>
      </c>
      <c r="J49" s="252" t="s">
        <v>198</v>
      </c>
      <c r="K49" s="252" t="s">
        <v>582</v>
      </c>
      <c r="L49" s="217" t="s">
        <v>240</v>
      </c>
      <c r="M49" s="420">
        <v>1</v>
      </c>
      <c r="N49" s="331" t="str">
        <f t="shared" si="14"/>
        <v>IMPROBABLE</v>
      </c>
      <c r="O49" s="332">
        <f>IF(N49="","",IF(N49="IMPROBABLE",0.2,IF(N49="RARA VEZ",0.4,IF(N49="PROBABLE",0.6,IF(N49="CASI SEGURO",0.8,IF(N49="INMINENTE",1,))))))</f>
        <v>0.2</v>
      </c>
      <c r="P49" s="349" t="s">
        <v>654</v>
      </c>
      <c r="Q49" s="333">
        <v>1</v>
      </c>
      <c r="R49" s="334" t="str">
        <f t="shared" si="19"/>
        <v>LEVE</v>
      </c>
      <c r="S49" s="332">
        <f t="shared" si="20"/>
        <v>0.2</v>
      </c>
      <c r="T49" s="335" t="str">
        <f t="shared" si="28"/>
        <v>BAJO</v>
      </c>
      <c r="U49" s="257">
        <v>1</v>
      </c>
      <c r="V49" s="276" t="s">
        <v>698</v>
      </c>
      <c r="W49" s="257" t="s">
        <v>322</v>
      </c>
      <c r="X49" s="421" t="s">
        <v>190</v>
      </c>
      <c r="Y49" s="178" t="s">
        <v>181</v>
      </c>
      <c r="Z49" s="422" t="str">
        <f t="shared" si="4"/>
        <v>40%</v>
      </c>
      <c r="AA49" s="421" t="s">
        <v>182</v>
      </c>
      <c r="AB49" s="421" t="s">
        <v>183</v>
      </c>
      <c r="AC49" s="421" t="s">
        <v>184</v>
      </c>
      <c r="AD49" s="421"/>
      <c r="AE49" s="423">
        <f t="shared" ref="AE49:AE53" si="44">IFERROR(IF(W49="Probabilidad",(O49-(+O49*Z49)),IF(W49="Impacto",O49,"")),"")</f>
        <v>0.12</v>
      </c>
      <c r="AF49" s="222" t="str">
        <f>IFERROR(IF(AE49="","",IF(AE49&lt;=0.2,"IMPROBABLE",IF(AE49&lt;=0.4,"RARA VEZ",IF(AE49&lt;=0.6,"PROBABLE",IF(AE49&lt;=0.8,"CASI SEGURO","INMINENTE"))))),"")</f>
        <v>IMPROBABLE</v>
      </c>
      <c r="AG49" s="422">
        <f t="shared" si="23"/>
        <v>0.12</v>
      </c>
      <c r="AH49" s="222" t="str">
        <f>R49</f>
        <v>LEVE</v>
      </c>
      <c r="AI49" s="422">
        <f t="shared" ref="AI49:AI56" si="45">IFERROR(IF(W49="Impacto",(S49-(+S49*Z49)),IF(W49="Probabilidad",S49,"")),"")</f>
        <v>0.2</v>
      </c>
      <c r="AJ49" s="225" t="str">
        <f>IFERROR(IF(OR(AND(AF49="IMPROBABLE",AH49="LEVE"),AND(AF49="IMPROBABLE",AH49="MENOR"),AND(AF49="RARA VEZ",AH49="LEVE")),"BAJO",IF(OR(AND(AF49="IMPROBABLE",AH49="MODERADO"),AND(AF49="RARA VEZ",AH49="MENOR"),AND(AF49="RARA VEZ",AH49="MODERADO"),AND(AF49="PROBABLE",AH49="LEVE"),AND(AF49="PROBABLE",AH49="MENOR"),AND(AF49="PROBABLE",AH49="MODERADO"),AND(AF49="CASI SEGURO",AH49="LEVE"),AND(AF49="CASI SEGURO",AH49="MENOR")),"MODERADO",IF(OR(AND(AF49="IMPROBABLE",AH49="MAYOR"),AND(AF49="RARA VEZ",AH49="MAYOR"),AND(AF49="PROBABLE",AH49="MAYOR"),AND(AF49="CASI SEGURO",AH49="MODERADO"),AND(AF49="CASI SEGURO",AH49="MAYOR"),AND(AF49="INMINENTE",AH49="LEVE"),AND(AF49="INMINENTE",AH49="MENOR"),AND(AF49="CASI SEGURO",AH49="MODERADO"),AND(AF49="INMINENTE",AH49="MAYOR")),"ALTO",IF(OR(AND(AF49="IMPROBABLE",AH49="CATASTRÓFICO"),AND(AF49="RARA VEZ",AH49="CATASTRÓFICO"),AND(AF49="PROBABLE",AH49="CATASTRÓFICO"),AND(AF49="CASI SEGURO",AH49="CATASTRÓFICO"),AND(AF49="INMINENTE",AH49="CATASTRÓFICO")),"EXTREMO","")))),"")</f>
        <v>BAJO</v>
      </c>
      <c r="AK49" s="217" t="s">
        <v>243</v>
      </c>
      <c r="AL49" s="393"/>
      <c r="AM49" s="393"/>
      <c r="AN49" s="394"/>
      <c r="AO49" s="345" t="s">
        <v>699</v>
      </c>
      <c r="AP49" s="257" t="s">
        <v>188</v>
      </c>
    </row>
    <row r="50" spans="1:42" ht="409.5" x14ac:dyDescent="0.2">
      <c r="A50" s="866" t="s">
        <v>8</v>
      </c>
      <c r="B50" s="866">
        <v>4</v>
      </c>
      <c r="C50" s="869" t="s">
        <v>700</v>
      </c>
      <c r="D50" s="895" t="s">
        <v>636</v>
      </c>
      <c r="E50" s="869" t="s">
        <v>701</v>
      </c>
      <c r="F50" s="936" t="s">
        <v>500</v>
      </c>
      <c r="G50" s="919" t="s">
        <v>58</v>
      </c>
      <c r="H50" s="927" t="s">
        <v>568</v>
      </c>
      <c r="I50" s="930" t="s">
        <v>568</v>
      </c>
      <c r="J50" s="933" t="s">
        <v>198</v>
      </c>
      <c r="K50" s="933" t="s">
        <v>582</v>
      </c>
      <c r="L50" s="152" t="s">
        <v>240</v>
      </c>
      <c r="M50" s="330">
        <v>3</v>
      </c>
      <c r="N50" s="222" t="str">
        <f t="shared" si="14"/>
        <v>PROBABLE</v>
      </c>
      <c r="O50" s="223">
        <f t="shared" ref="O50:O53" si="46">IF(N50="","",IF(N50="IMPROBABLE",0.2,IF(N50="RARA VEZ",0.4,IF(N50="PROBABLE",0.6,IF(N50="CASI SEGURO",0.8,IF(N50="INMINENTE",1,))))))</f>
        <v>0.6</v>
      </c>
      <c r="P50" s="349" t="s">
        <v>638</v>
      </c>
      <c r="Q50" s="392">
        <v>3</v>
      </c>
      <c r="R50" s="424" t="str">
        <f t="shared" si="19"/>
        <v>MODERADO</v>
      </c>
      <c r="S50" s="223">
        <f t="shared" si="20"/>
        <v>0.6</v>
      </c>
      <c r="T50" s="225" t="str">
        <f t="shared" si="28"/>
        <v>MODERADO</v>
      </c>
      <c r="U50" s="154">
        <v>1</v>
      </c>
      <c r="V50" s="208" t="s">
        <v>702</v>
      </c>
      <c r="W50" s="154" t="s">
        <v>322</v>
      </c>
      <c r="X50" s="178" t="s">
        <v>190</v>
      </c>
      <c r="Y50" s="178" t="s">
        <v>181</v>
      </c>
      <c r="Z50" s="227" t="str">
        <f t="shared" si="4"/>
        <v>40%</v>
      </c>
      <c r="AA50" s="178" t="s">
        <v>182</v>
      </c>
      <c r="AB50" s="178" t="s">
        <v>183</v>
      </c>
      <c r="AC50" s="178" t="s">
        <v>184</v>
      </c>
      <c r="AD50" s="178"/>
      <c r="AE50" s="249">
        <f t="shared" si="44"/>
        <v>0.36</v>
      </c>
      <c r="AF50" s="222" t="str">
        <f t="shared" si="42"/>
        <v>RARA VEZ</v>
      </c>
      <c r="AG50" s="227">
        <f t="shared" si="23"/>
        <v>0.36</v>
      </c>
      <c r="AH50" s="222" t="str">
        <f t="shared" si="43"/>
        <v>MODERADO</v>
      </c>
      <c r="AI50" s="227">
        <f t="shared" si="45"/>
        <v>0.6</v>
      </c>
      <c r="AJ50" s="225" t="str">
        <f>IFERROR(IF(OR(AND(AF50="IMPROBABLE",AH50="LEVE"),AND(AF50="IMPROBABLE",AH50="MENOR"),AND(AF50="RARA VEZ",AH50="LEVE")),"BAJO",IF(OR(AND(AF50="IMPROBABLE",AH50="MODERADO"),AND(AF50="RARA VEZ",AH50="MENOR"),AND(AF50="RARA VEZ",AH50="MODERADO"),AND(AF50="PROBABLE",AH50="LEVE"),AND(AF50="PROBABLE",AH50="MENOR"),AND(AF50="PROBABLE",AH50="MODERADO"),AND(AF50="CASI SEGURO",AH50="LEVE"),AND(AF50="CASI SEGURO",AH50="MENOR")),"MODERADO",IF(OR(AND(AF50="IMPROBABLE",AH50="MAYOR"),AND(AF50="RARA VEZ",AH50="MAYOR"),AND(AF50="PROBABLE",AH50="MAYOR"),AND(AF50="CASI SEGURO",AH50="MODERADO"),AND(AF50="CASI SEGURO",AH50="MAYOR"),AND(AF50="INMINENTE",AH50="LEVE"),AND(AF50="INMINENTE",AH50="MENOR"),AND(AF50="CASI SEGURO",AH50="MODERADO"),AND(AF50="INMINENTE",AH50="MAYOR")),"ALTO",IF(OR(AND(AF50="IMPROBABLE",AH50="CATASTRÓFICO"),AND(AF50="RARA VEZ",AH50="CATASTRÓFICO"),AND(AF50="PROBABLE",AH50="CATASTRÓFICO"),AND(AF50="CASI SEGURO",AH50="CATASTRÓFICO"),AND(AF50="INMINENTE",AH50="CATASTRÓFICO")),"EXTREMO","")))),"")</f>
        <v>MODERADO</v>
      </c>
      <c r="AK50" s="927" t="s">
        <v>266</v>
      </c>
      <c r="AL50" s="875" t="s">
        <v>640</v>
      </c>
      <c r="AM50" s="875" t="s">
        <v>641</v>
      </c>
      <c r="AN50" s="948">
        <v>44713</v>
      </c>
      <c r="AO50" s="409" t="s">
        <v>703</v>
      </c>
      <c r="AP50" s="866" t="s">
        <v>188</v>
      </c>
    </row>
    <row r="51" spans="1:42" ht="409.5" x14ac:dyDescent="0.2">
      <c r="A51" s="868"/>
      <c r="B51" s="868"/>
      <c r="C51" s="871"/>
      <c r="D51" s="897"/>
      <c r="E51" s="871"/>
      <c r="F51" s="938"/>
      <c r="G51" s="921"/>
      <c r="H51" s="929"/>
      <c r="I51" s="932"/>
      <c r="J51" s="935"/>
      <c r="K51" s="935"/>
      <c r="L51" s="152"/>
      <c r="M51" s="330">
        <v>3</v>
      </c>
      <c r="N51" s="222" t="str">
        <f t="shared" si="14"/>
        <v>PROBABLE</v>
      </c>
      <c r="O51" s="223">
        <f t="shared" si="46"/>
        <v>0.6</v>
      </c>
      <c r="P51" s="349" t="s">
        <v>638</v>
      </c>
      <c r="Q51" s="392">
        <v>3</v>
      </c>
      <c r="R51" s="424" t="str">
        <f t="shared" si="19"/>
        <v>MODERADO</v>
      </c>
      <c r="S51" s="223">
        <f t="shared" si="20"/>
        <v>0.6</v>
      </c>
      <c r="T51" s="225" t="str">
        <f t="shared" si="28"/>
        <v>MODERADO</v>
      </c>
      <c r="U51" s="154">
        <v>2</v>
      </c>
      <c r="V51" s="208" t="s">
        <v>704</v>
      </c>
      <c r="W51" s="154" t="s">
        <v>322</v>
      </c>
      <c r="X51" s="178" t="s">
        <v>190</v>
      </c>
      <c r="Y51" s="178" t="s">
        <v>181</v>
      </c>
      <c r="Z51" s="227" t="str">
        <f t="shared" si="4"/>
        <v>40%</v>
      </c>
      <c r="AA51" s="178" t="s">
        <v>182</v>
      </c>
      <c r="AB51" s="178" t="s">
        <v>183</v>
      </c>
      <c r="AC51" s="178" t="s">
        <v>184</v>
      </c>
      <c r="AD51" s="228">
        <f>IF(ISBLANK(V51),0,Z51*AE50)</f>
        <v>0.14399999999999999</v>
      </c>
      <c r="AE51" s="228">
        <f>AE50-AD51</f>
        <v>0.216</v>
      </c>
      <c r="AF51" s="222" t="str">
        <f>IFERROR(IF(AE51="","",IF(AE51&lt;=0.25,"IMPROBABLE",IF(AE51&lt;=0.4,"RARA VEZ",IF(AE51&lt;=0.6,"PROBABLE",IF(AE51&lt;=0.8,"CASI SEGURO","INMINENTE"))))),"")</f>
        <v>IMPROBABLE</v>
      </c>
      <c r="AG51" s="227">
        <f t="shared" si="23"/>
        <v>0.216</v>
      </c>
      <c r="AH51" s="222" t="str">
        <f t="shared" si="43"/>
        <v>MODERADO</v>
      </c>
      <c r="AI51" s="227">
        <f t="shared" si="45"/>
        <v>0.6</v>
      </c>
      <c r="AJ51" s="225" t="s">
        <v>265</v>
      </c>
      <c r="AK51" s="929"/>
      <c r="AL51" s="877"/>
      <c r="AM51" s="877"/>
      <c r="AN51" s="949"/>
      <c r="AO51" s="425" t="s">
        <v>705</v>
      </c>
      <c r="AP51" s="868"/>
    </row>
    <row r="52" spans="1:42" ht="409.5" x14ac:dyDescent="0.2">
      <c r="A52" s="167" t="s">
        <v>8</v>
      </c>
      <c r="B52" s="167">
        <v>5</v>
      </c>
      <c r="C52" s="155" t="s">
        <v>706</v>
      </c>
      <c r="D52" s="168" t="s">
        <v>646</v>
      </c>
      <c r="E52" s="134" t="s">
        <v>707</v>
      </c>
      <c r="F52" s="155" t="s">
        <v>500</v>
      </c>
      <c r="G52" s="319" t="s">
        <v>68</v>
      </c>
      <c r="H52" s="134" t="s">
        <v>568</v>
      </c>
      <c r="I52" s="426" t="s">
        <v>568</v>
      </c>
      <c r="J52" s="168" t="s">
        <v>198</v>
      </c>
      <c r="K52" s="168" t="s">
        <v>582</v>
      </c>
      <c r="L52" s="134" t="s">
        <v>240</v>
      </c>
      <c r="M52" s="427">
        <v>1</v>
      </c>
      <c r="N52" s="295" t="str">
        <f t="shared" si="14"/>
        <v>IMPROBABLE</v>
      </c>
      <c r="O52" s="156">
        <f t="shared" si="46"/>
        <v>0.2</v>
      </c>
      <c r="P52" s="349" t="s">
        <v>583</v>
      </c>
      <c r="Q52" s="428">
        <v>2</v>
      </c>
      <c r="R52" s="429" t="str">
        <f t="shared" si="19"/>
        <v>MENOR</v>
      </c>
      <c r="S52" s="156">
        <f t="shared" si="20"/>
        <v>0.4</v>
      </c>
      <c r="T52" s="297" t="str">
        <f>IF(OR(AND(N52="IMPROBABLE",R52="MENOR"),AND(N52="RARA VEZ",R52="MENOR"),AND(N52="RARA VEZ",R52="LEVE")),"BAJO",IF(OR(AND(N52="IMPROBABLE",R52="MODERADO"),AND(N52="RARA VEZ",R52="MENOR"),AND(N52="RARA VEZ",R52="MODERADO"),AND(N52=" PROBABLE",R52="LEVE"),AND(N52="PROBABLE",R52="MENOR"),AND(N52="PROBABLE",R52="MODERADO"),AND(N52="CASI SEGURO",R52="LEVE"),AND(N52="CASI SEGURO",R52="MENOR")),"MODERADO",IF(OR(AND(N52="IMPROBABLE",R52="MAYOR"),AND(N52="IMPROBABLE",R52="MAYOR"),AND(N52="PROBABLE",R52="MAYOR"),AND(N52="CASI SEGURO",R52="MODERADO"),AND(N52="CASI SEGURO",R52="MAYOR"),AND(N52="INMINENTE",R52="LEVE"),AND(N52="INMINENTE",R52="MENOR"),AND(N52="INMINENTE",R52="MODERADO"),AND(N52="INMINENTE",R52="MAYOR")),"ALTO",IF(OR(AND(N52="IMPROBABLE",R52="CATASTRÓFICO"),AND(N52="RARA VEZ",R52="CATASTRÓFICO"),AND(N52="PROBABLE",R52="CATASTRÓFICO"),AND(N52="CASI SEGURO",R52="CATASTRÓFICO"),AND(N52="INMINENTE",R52="CATASTRÓFICO")),"EXTREMO",""))))</f>
        <v>BAJO</v>
      </c>
      <c r="U52" s="167">
        <v>1</v>
      </c>
      <c r="V52" s="134" t="s">
        <v>708</v>
      </c>
      <c r="W52" s="167" t="s">
        <v>322</v>
      </c>
      <c r="X52" s="298" t="s">
        <v>190</v>
      </c>
      <c r="Y52" s="298" t="s">
        <v>181</v>
      </c>
      <c r="Z52" s="299" t="str">
        <f t="shared" si="4"/>
        <v>40%</v>
      </c>
      <c r="AA52" s="298" t="s">
        <v>182</v>
      </c>
      <c r="AB52" s="298" t="s">
        <v>183</v>
      </c>
      <c r="AC52" s="298" t="s">
        <v>184</v>
      </c>
      <c r="AD52" s="298"/>
      <c r="AE52" s="300">
        <f t="shared" si="44"/>
        <v>0.12</v>
      </c>
      <c r="AF52" s="295" t="str">
        <f t="shared" si="42"/>
        <v>IMPROBABLE</v>
      </c>
      <c r="AG52" s="299">
        <f t="shared" si="23"/>
        <v>0.12</v>
      </c>
      <c r="AH52" s="295" t="str">
        <f t="shared" si="43"/>
        <v>MENOR</v>
      </c>
      <c r="AI52" s="299">
        <f t="shared" si="45"/>
        <v>0.4</v>
      </c>
      <c r="AJ52" s="297" t="str">
        <f t="shared" ref="AJ52:AJ53" si="47">IFERROR(IF(OR(AND(AF52="IMPROBABLE",AH52="LEVE"),AND(AF52="IMPROBABLE",AH52="MENOR"),AND(AF52="RARA VEZ",AH52="LEVE")),"BAJO",IF(OR(AND(AF52="IMPROBABLE",AH52="MODERADO"),AND(AF52="RARA VEZ",AH52="MENOR"),AND(AF52="RARA VEZ",AH52="MODERADO"),AND(AF52="PROBABLE",AH52="LEVE"),AND(AF52="PROBABLE",AH52="MENOR"),AND(AF52="PROBABLE",AH52="MODERADO"),AND(AF52="CASI SEGURO",AH52="LEVE"),AND(AF52="CASI SEGURO",AH52="MENOR")),"MODERADO",IF(OR(AND(AF52="IMPROBABLE",AH52="MAYOR"),AND(AF52="RARA VEZ",AH52="MAYOR"),AND(AF52="PROBABLE",AH52="MAYOR"),AND(AF52="CASI SEGURO",AH52="MODERADO"),AND(AF52="CASI SEGURO",AH52="MAYOR"),AND(AF52="INMINENTE",AH52="LEVE"),AND(AF52="INMINENTE",AH52="MENOR"),AND(AF52="CASI SEGURO",AH52="MODERADO"),AND(AF52="INMINENTE",AH52="MAYOR")),"ALTO",IF(OR(AND(AF52="IMPROBABLE",AH52="CATASTRÓFICO"),AND(AF52="RARA VEZ",AH52="CATASTRÓFICO"),AND(AF52="PROBABLE",AH52="CATASTRÓFICO"),AND(AF52="CASI SEGURO",AH52="CATASTRÓFICO"),AND(AF52="INMINENTE",AH52="CATASTRÓFICO")),"EXTREMO","")))),"")</f>
        <v>BAJO</v>
      </c>
      <c r="AK52" s="134" t="s">
        <v>601</v>
      </c>
      <c r="AL52" s="301" t="s">
        <v>649</v>
      </c>
      <c r="AM52" s="301" t="s">
        <v>641</v>
      </c>
      <c r="AN52" s="430">
        <v>44713</v>
      </c>
      <c r="AO52" s="301" t="s">
        <v>709</v>
      </c>
      <c r="AP52" s="167" t="s">
        <v>366</v>
      </c>
    </row>
    <row r="53" spans="1:42" ht="409.5" x14ac:dyDescent="0.2">
      <c r="A53" s="167" t="s">
        <v>8</v>
      </c>
      <c r="B53" s="167">
        <v>6</v>
      </c>
      <c r="C53" s="134" t="s">
        <v>669</v>
      </c>
      <c r="D53" s="168" t="s">
        <v>670</v>
      </c>
      <c r="E53" s="134" t="s">
        <v>671</v>
      </c>
      <c r="F53" s="116" t="s">
        <v>222</v>
      </c>
      <c r="G53" s="319" t="s">
        <v>61</v>
      </c>
      <c r="H53" s="134" t="s">
        <v>568</v>
      </c>
      <c r="I53" s="426" t="s">
        <v>568</v>
      </c>
      <c r="J53" s="168" t="s">
        <v>198</v>
      </c>
      <c r="K53" s="168" t="s">
        <v>582</v>
      </c>
      <c r="L53" s="134" t="s">
        <v>240</v>
      </c>
      <c r="M53" s="427">
        <v>2</v>
      </c>
      <c r="N53" s="295" t="str">
        <f t="shared" si="14"/>
        <v>RARA VEZ</v>
      </c>
      <c r="O53" s="156">
        <f t="shared" si="46"/>
        <v>0.4</v>
      </c>
      <c r="P53" s="349" t="s">
        <v>458</v>
      </c>
      <c r="Q53" s="428">
        <v>3</v>
      </c>
      <c r="R53" s="429" t="str">
        <f t="shared" si="19"/>
        <v>MODERADO</v>
      </c>
      <c r="S53" s="156">
        <f t="shared" si="20"/>
        <v>0.6</v>
      </c>
      <c r="T53" s="297" t="str">
        <f t="shared" ref="T53" si="48">IF(OR(AND(N53="IMPROBABLE",R53="LEVE"),AND(N53="RARA VEZ",R53="MENOR"),AND(N53="RARA VEZ",R53="LEVE")),"BAJO",IF(OR(AND(N53="IMPROBABLE",R53="MODERADO"),AND(N53="RARA VEZ",R53="MENOR"),AND(N53="RARA VEZ",R53="MODERADO"),AND(N53=" PROBABLE",R53="LEVE"),AND(N53="PROBABLE",R53="MENOR"),AND(N53="PROBABLE",R53="MODERADO"),AND(N53="CASI SEGURO",R53="LEVE"),AND(N53="CASI SEGURO",R53="MENOR")),"MODERADO",IF(OR(AND(N53="IMPROBABLE",R53="MAYOR"),AND(N53="IMPROBABLE",R53="MAYOR"),AND(N53="PROBABLE",R53="MAYOR"),AND(N53="CASI SEGURO",R53="MODERADO"),AND(N53="CASI SEGURO",R53="MAYOR"),AND(N53="INMINENTE",R53="LEVE"),AND(N53="INMINENTE",R53="MENOR"),AND(N53="INMINENTE",R53="MODERADO"),AND(N53="INMINENTE",R53="MAYOR")),"ALTO",IF(OR(AND(N53="IMPROBABLE",R53="CATASTRÓFICO"),AND(N53="RARA VEZ",R53="CATASTRÓFICO"),AND(N53="PROBABLE",R53="CATASTRÓFICO"),AND(N53="CASI SEGURO",R53="CATASTRÓFICO"),AND(N53="INMINENTE",R53="CATASTRÓFICO")),"EXTREMO",""))))</f>
        <v>MODERADO</v>
      </c>
      <c r="U53" s="167">
        <v>1</v>
      </c>
      <c r="V53" s="134" t="s">
        <v>710</v>
      </c>
      <c r="W53" s="167" t="s">
        <v>322</v>
      </c>
      <c r="X53" s="298" t="s">
        <v>190</v>
      </c>
      <c r="Y53" s="298" t="s">
        <v>181</v>
      </c>
      <c r="Z53" s="299" t="str">
        <f t="shared" si="4"/>
        <v>40%</v>
      </c>
      <c r="AA53" s="298" t="s">
        <v>182</v>
      </c>
      <c r="AB53" s="298" t="s">
        <v>183</v>
      </c>
      <c r="AC53" s="298" t="s">
        <v>184</v>
      </c>
      <c r="AD53" s="298"/>
      <c r="AE53" s="300">
        <f t="shared" si="44"/>
        <v>0.24</v>
      </c>
      <c r="AF53" s="295" t="str">
        <f t="shared" si="42"/>
        <v>RARA VEZ</v>
      </c>
      <c r="AG53" s="299">
        <f t="shared" si="23"/>
        <v>0.24</v>
      </c>
      <c r="AH53" s="295" t="str">
        <f t="shared" si="43"/>
        <v>MODERADO</v>
      </c>
      <c r="AI53" s="299">
        <f t="shared" si="45"/>
        <v>0.6</v>
      </c>
      <c r="AJ53" s="297" t="str">
        <f t="shared" si="47"/>
        <v>MODERADO</v>
      </c>
      <c r="AK53" s="134" t="s">
        <v>601</v>
      </c>
      <c r="AL53" s="301" t="s">
        <v>711</v>
      </c>
      <c r="AM53" s="301" t="s">
        <v>674</v>
      </c>
      <c r="AN53" s="430">
        <v>44713</v>
      </c>
      <c r="AO53" s="301" t="s">
        <v>712</v>
      </c>
      <c r="AP53" s="138" t="s">
        <v>188</v>
      </c>
    </row>
    <row r="54" spans="1:42" ht="409.5" x14ac:dyDescent="0.3">
      <c r="A54" s="866" t="s">
        <v>8</v>
      </c>
      <c r="B54" s="866">
        <v>7</v>
      </c>
      <c r="C54" s="945" t="s">
        <v>713</v>
      </c>
      <c r="D54" s="875" t="s">
        <v>714</v>
      </c>
      <c r="E54" s="875" t="s">
        <v>715</v>
      </c>
      <c r="F54" s="936" t="s">
        <v>500</v>
      </c>
      <c r="G54" s="895" t="s">
        <v>70</v>
      </c>
      <c r="H54" s="927" t="s">
        <v>568</v>
      </c>
      <c r="I54" s="930" t="s">
        <v>568</v>
      </c>
      <c r="J54" s="933" t="s">
        <v>198</v>
      </c>
      <c r="K54" s="933" t="s">
        <v>582</v>
      </c>
      <c r="L54" s="152" t="s">
        <v>240</v>
      </c>
      <c r="M54" s="431">
        <v>2</v>
      </c>
      <c r="N54" s="222" t="str">
        <f>IF(M54=0,"",IF(M54&lt;=1,"IMPROBABLE",IF(M54&lt;=2,"RARA VEZ",IF(M54&lt;=3,"PROBABLE",IF(M54&lt;=4,"CASI SEGURA","INMINENTE")))))</f>
        <v>RARA VEZ</v>
      </c>
      <c r="O54" s="942">
        <f>IF(N54="","",IF(N54="IMPROBABLE",0.2,IF(N54="RARA VEZ",0.4,IF(N54="PROBABLE",0.6,IF(N54="CASI SEGURO",0.8,IF(N54="INMINENTE",1,))))))</f>
        <v>0.4</v>
      </c>
      <c r="P54" s="889" t="s">
        <v>583</v>
      </c>
      <c r="Q54" s="333">
        <v>2</v>
      </c>
      <c r="R54" s="334" t="str">
        <f>IF(Q54=1,"LEVE",IF(Q54=2,"MENOR",IF(Q54=3,"MODERADO",IF(Q54=4,"MAYOR",IF(Q54=5,"CATASTROFICO","")))))</f>
        <v>MENOR</v>
      </c>
      <c r="S54" s="406">
        <f>IF(R54="","",IF(R54="LEVE",0.2,IF(R54="MENOR",0.4,IF(R54="MODERADO",0.6,IF(R54="MAYOR",0.8,IF(R54="CATASTRÓFICO",1,))))))</f>
        <v>0.4</v>
      </c>
      <c r="T54" s="335" t="str">
        <f>IF(OR(AND(N54="IMPROBABLE",R54="LEVE"),AND(N54="RARA VEZ",R54="MENOR"),AND(N54="RARA VEZ",R54="LEVE")),"BAJO",IF(OR(AND(N54="IMPROBABLE",R54="MODERADO"),AND(N54="RARA VEZ",R54="MENOR"),AND(N54="RARA VEZ",R54="MODERADO"),AND(N54=" PROBABLE",R54="LEVE"),AND(N54="PROBABLE",R54="MENOR"),AND(N54="PROBABLE",R54="MODERADO"),AND(N54="CASI SEGURO",R54="LEVE"),AND(N54="CASI SEGURO",R54="MENOR")),"MODERADO",IF(OR(AND(N54="IMPROBABLE",R54="MAYOR"),AND(N54="IMPROBABLE",R54="MAYOR"),AND(N54="PROBABLE",R54="MAYOR"),AND(N54="CASI SEGURO",R54="MODERADO"),AND(N54="CASI SEGURO",R54="MAYOR"),AND(N54="INMINENTE",R54="LEVE"),AND(N54="INMINENTE",R54="MENOR"),AND(N54="INMINENTE",R54="MODERADO"),AND(N54="INMINENTE",R54="MAYOR")),"ALTO",IF(OR(AND(N54="IMPROBABLE",R54="CATASTRÓFICO"),AND(N54="RARA VEZ",R54="CATASTRÓFICO"),AND(N54="PROBABLE",R54="CATASTRÓFICO"),AND(N54="CASI SEGURO",R54="CATASTRÓFICO"),AND(N54="INMINENTE",R54="CATASTRÓFICO")),"EXTREMO",""))))</f>
        <v>BAJO</v>
      </c>
      <c r="U54" s="154">
        <v>1</v>
      </c>
      <c r="V54" s="432" t="s">
        <v>716</v>
      </c>
      <c r="W54" s="154" t="str">
        <f t="shared" ref="W54:W69" si="49">IF(OR(X54="Preventivo",X54="Detectivo"),"Probabilidad",IF(X54="Correctivo","Impacto",""))</f>
        <v>Probabilidad</v>
      </c>
      <c r="X54" s="178" t="s">
        <v>190</v>
      </c>
      <c r="Y54" s="178" t="s">
        <v>181</v>
      </c>
      <c r="Z54" s="227" t="str">
        <f t="shared" si="4"/>
        <v>40%</v>
      </c>
      <c r="AA54" s="178" t="s">
        <v>182</v>
      </c>
      <c r="AB54" s="178" t="s">
        <v>183</v>
      </c>
      <c r="AC54" s="178" t="s">
        <v>184</v>
      </c>
      <c r="AD54" s="407"/>
      <c r="AE54" s="249">
        <f>IFERROR(IF(W54="Probabilidad",(O54-(+O54*Z54)),IF(W54="Impacto",O54,"")),"")</f>
        <v>0.24</v>
      </c>
      <c r="AF54" s="222" t="str">
        <f>IFERROR(IF(AE54="","",IF(AE54&lt;=0.2,"IMPROBABLE",IF(AE54&lt;=0.4,"RARA VEZ",IF(AE54&lt;=0.6,"PROBABLE",IF(AE54&lt;=0.8,"CASI SEGURO","INMINENTE"))))),"")</f>
        <v>RARA VEZ</v>
      </c>
      <c r="AG54" s="227">
        <f t="shared" si="23"/>
        <v>0.24</v>
      </c>
      <c r="AH54" s="331" t="str">
        <f>R54</f>
        <v>MENOR</v>
      </c>
      <c r="AI54" s="227">
        <f t="shared" si="45"/>
        <v>0.4</v>
      </c>
      <c r="AJ54" s="225" t="s">
        <v>265</v>
      </c>
      <c r="AK54" s="927" t="s">
        <v>243</v>
      </c>
      <c r="AL54" s="120"/>
      <c r="AM54" s="950"/>
      <c r="AN54" s="950"/>
      <c r="AO54" s="212" t="s">
        <v>717</v>
      </c>
      <c r="AP54" s="952" t="s">
        <v>188</v>
      </c>
    </row>
    <row r="55" spans="1:42" ht="315" x14ac:dyDescent="0.2">
      <c r="A55" s="867"/>
      <c r="B55" s="867"/>
      <c r="C55" s="946"/>
      <c r="D55" s="876"/>
      <c r="E55" s="876"/>
      <c r="F55" s="937"/>
      <c r="G55" s="896"/>
      <c r="H55" s="928"/>
      <c r="I55" s="931"/>
      <c r="J55" s="934"/>
      <c r="K55" s="934"/>
      <c r="L55" s="155" t="s">
        <v>240</v>
      </c>
      <c r="M55" s="433">
        <v>2</v>
      </c>
      <c r="N55" s="240" t="str">
        <f>IF(M55=0,"",IF(M55&lt;=1,"IMPROBABLE",IF(M55&lt;=2,"RARA VEZ",IF(M55&lt;=3,"PROBABLE",IF(M55&lt;=4,"CASI SEGURA","INMINENTE")))))</f>
        <v>RARA VEZ</v>
      </c>
      <c r="O55" s="943"/>
      <c r="P55" s="890"/>
      <c r="Q55" s="434">
        <v>2</v>
      </c>
      <c r="R55" s="403" t="str">
        <f>IF(Q55=1,"LEVE",IF(Q55=2,"MENOR",IF(Q55=3,"MODERADO",IF(Q55=4,"MAYOR",IF(Q55=5,"CATASTROFICO","")))))</f>
        <v>MENOR</v>
      </c>
      <c r="S55" s="435">
        <f>IF(R55="","",IF(R55="LEVE",0.2,IF(R55="MENOR",0.4,IF(R55="MODERADO",0.6,IF(R55="MAYOR",0.8,IF(R55="CATASTRÓFICO",1,))))))</f>
        <v>0.4</v>
      </c>
      <c r="T55" s="404" t="str">
        <f>IF(OR(AND(N55="IMPROBABLE",R55="LEVE"),AND(N55="RARA VEZ",R55="MENOR"),AND(N55="RARA VEZ",R55="LEVE")),"BAJO",IF(OR(AND(N55="IMPROBABLE",R55="MODERADO"),AND(N55="RARA VEZ",R55="MENOR"),AND(N55="RARA VEZ",R55="MODERADO"),AND(N55=" PROBABLE",R55="LEVE"),AND(N55="PROBABLE",R55="MENOR"),AND(N55="PROBABLE",R55="MODERADO"),AND(N55="CASI SEGURO",R55="LEVE"),AND(N55="CASI SEGURO",R55="MENOR")),"MODERADO",IF(OR(AND(N55="IMPROBABLE",R55="MAYOR"),AND(N55="IMPROBABLE",R55="MAYOR"),AND(N55="PROBABLE",R55="MAYOR"),AND(N55="CASI SEGURO",R55="MODERADO"),AND(N55="CASI SEGURO",R55="MAYOR"),AND(N55="INMINENTE",R55="LEVE"),AND(N55="INMINENTE",R55="MENOR"),AND(N55="INMINENTE",R55="MODERADO"),AND(N55="INMINENTE",R55="MAYOR")),"ALTO",IF(OR(AND(N55="IMPROBABLE",R55="CATASTRÓFICO"),AND(N55="RARA VEZ",R55="CATASTRÓFICO"),AND(N55="PROBABLE",R55="CATASTRÓFICO"),AND(N55="CASI SEGURO",R55="CATASTRÓFICO"),AND(N55="INMINENTE",R55="CATASTRÓFICO")),"EXTREMO",""))))</f>
        <v>BAJO</v>
      </c>
      <c r="U55" s="138">
        <v>2</v>
      </c>
      <c r="V55" s="432" t="s">
        <v>718</v>
      </c>
      <c r="W55" s="138" t="str">
        <f t="shared" si="49"/>
        <v>Probabilidad</v>
      </c>
      <c r="X55" s="243" t="s">
        <v>190</v>
      </c>
      <c r="Y55" s="243" t="s">
        <v>181</v>
      </c>
      <c r="Z55" s="244" t="str">
        <f t="shared" si="4"/>
        <v>40%</v>
      </c>
      <c r="AA55" s="243" t="s">
        <v>182</v>
      </c>
      <c r="AB55" s="243" t="s">
        <v>183</v>
      </c>
      <c r="AC55" s="243" t="s">
        <v>184</v>
      </c>
      <c r="AD55" s="63">
        <f>IF(ISBLANK(V55),0,Z55*AE54)</f>
        <v>9.6000000000000002E-2</v>
      </c>
      <c r="AE55" s="63">
        <f>AE54-AD55</f>
        <v>0.14399999999999999</v>
      </c>
      <c r="AF55" s="240" t="str">
        <f t="shared" ref="AF55:AF58" si="50">IFERROR(IF(AE55="","",IF(AE55&lt;=0.2,"IMPROBABLE",IF(AE55&lt;=0.4,"RARA VEZ",IF(AE55&lt;=0.6,"PROBABLE",IF(AE55&lt;=0.8,"CASI SEGURO","INMINENTE"))))),"")</f>
        <v>IMPROBABLE</v>
      </c>
      <c r="AG55" s="244">
        <f t="shared" si="23"/>
        <v>0.14399999999999999</v>
      </c>
      <c r="AH55" s="400" t="str">
        <f>R55</f>
        <v>MENOR</v>
      </c>
      <c r="AI55" s="244">
        <f t="shared" si="45"/>
        <v>0.4</v>
      </c>
      <c r="AJ55" s="242" t="s">
        <v>265</v>
      </c>
      <c r="AK55" s="929"/>
      <c r="AL55" s="120"/>
      <c r="AM55" s="951"/>
      <c r="AN55" s="951"/>
      <c r="AO55" s="212" t="s">
        <v>719</v>
      </c>
      <c r="AP55" s="953"/>
    </row>
    <row r="56" spans="1:42" ht="409.5" x14ac:dyDescent="0.3">
      <c r="A56" s="868"/>
      <c r="B56" s="868"/>
      <c r="C56" s="947"/>
      <c r="D56" s="877"/>
      <c r="E56" s="877"/>
      <c r="F56" s="938"/>
      <c r="G56" s="897"/>
      <c r="H56" s="929"/>
      <c r="I56" s="932"/>
      <c r="J56" s="935"/>
      <c r="K56" s="935"/>
      <c r="L56" s="927" t="s">
        <v>589</v>
      </c>
      <c r="M56" s="330">
        <v>2</v>
      </c>
      <c r="N56" s="222" t="str">
        <f t="shared" ref="N56:N58" si="51">IF(M56=0,"",IF(M56&lt;=1,"IMPROBABLE",IF(M56&lt;=2,"RARA VEZ",IF(M56&lt;=3,"PROBABLE",IF(M56&lt;=4,"CASI SEGURO","INMINENTE")))))</f>
        <v>RARA VEZ</v>
      </c>
      <c r="O56" s="944"/>
      <c r="P56" s="891"/>
      <c r="Q56" s="392">
        <v>2</v>
      </c>
      <c r="R56" s="334" t="str">
        <f t="shared" ref="R56:R58" si="52">IF(Q56=1,"LEVE",IF(Q56=2,"MENOR",IF(Q56=3,"MODERADO",IF(Q56=4,"MAYOR",IF(Q56=5,"CATASTROFICO","")))))</f>
        <v>MENOR</v>
      </c>
      <c r="S56" s="406">
        <f t="shared" ref="S56:S58" si="53">IF(R56="","",IF(R56="Leve",0.2,IF(R56="Menor",0.4,IF(R56="Moderado",0.6,IF(R56="Mayor",0.8,IF(R56="Catastrófico",1,))))))</f>
        <v>0.4</v>
      </c>
      <c r="T56" s="335" t="str">
        <f t="shared" ref="T56:T58" si="54">IF(OR(AND(N56="IMPROBABLE",R56="LEVE"),AND(N56="RARA VEZ",R56="MENOR"),AND(N56="RARA VEZ",R56="LEVE")),"BAJO",IF(OR(AND(N56="IMPROBABLE",R56="MODERADO"),AND(N56="RARA VEZ",R56="MENOR"),AND(N56="RARA VEZ",R56="MODERADO"),AND(N56=" PROBABLE",R56="LEVE"),AND(N56="PROBABLE",R56="MENOR"),AND(N56="PROBABLE",R56="MODERADO"),AND(N56="CASI SEGURO",R56="LEVE"),AND(N56="CASI SEGURO",R56="MENOR")),"MODERADO",IF(OR(AND(N56="IMPROBABLE",R56="MAYOR"),AND(N56="IMPROBABLE",R56="MAYOR"),AND(N56="PROBABLE",R56="MAYOR"),AND(N56="CASI SEGURO",R56="MODERADO"),AND(N56="CASI SEGURO",R56="MAYOR"),AND(N56="INMINENTE",R56="LEVE"),AND(N56="INMINENTE",R56="MENOR"),AND(N56="INMINENTE",R56="MODERADO"),AND(N56="INMINENTE",R56="MAYOR")),"ALTO",IF(OR(AND(N56="IMPROBABLE",R56="CATASTRÓFICO"),AND(N56="RARA VEZ",R56="CATASTRÓFICO"),AND(N56="PROBABLE",R56="CATASTRÓFICO"),AND(N56="CASI SEGURO",R56="CATASTRÓFICO"),AND(N56="INMINENTE",R56="CATASTRÓFICO")),"EXTREMO",""))))</f>
        <v>BAJO</v>
      </c>
      <c r="U56" s="154">
        <v>3</v>
      </c>
      <c r="V56" s="432" t="s">
        <v>720</v>
      </c>
      <c r="W56" s="154" t="str">
        <f t="shared" si="49"/>
        <v>Probabilidad</v>
      </c>
      <c r="X56" s="178" t="s">
        <v>190</v>
      </c>
      <c r="Y56" s="178" t="s">
        <v>181</v>
      </c>
      <c r="Z56" s="227" t="str">
        <f t="shared" si="4"/>
        <v>40%</v>
      </c>
      <c r="AA56" s="178" t="s">
        <v>182</v>
      </c>
      <c r="AB56" s="178" t="s">
        <v>183</v>
      </c>
      <c r="AC56" s="178" t="s">
        <v>184</v>
      </c>
      <c r="AD56" s="407"/>
      <c r="AE56" s="249">
        <f>IFERROR(IF(W56="Probabilidad",(O56-(+O56*Z56)),IF(W56="Impacto",O56,"")),"")</f>
        <v>0</v>
      </c>
      <c r="AF56" s="222" t="str">
        <f t="shared" si="50"/>
        <v>IMPROBABLE</v>
      </c>
      <c r="AG56" s="227">
        <f t="shared" si="23"/>
        <v>0</v>
      </c>
      <c r="AH56" s="222" t="str">
        <f t="shared" ref="AH56:AH57" si="55">R56</f>
        <v>MENOR</v>
      </c>
      <c r="AI56" s="227">
        <f t="shared" si="45"/>
        <v>0.4</v>
      </c>
      <c r="AJ56" s="335" t="str">
        <f t="shared" ref="AJ56:AJ58" si="56">IFERROR(IF(OR(AND(AF56="IMPROBABLE",AH56="LEVE"),AND(AF56="IMPROBABLE",AH56="MENOR"),AND(AF56="RARA VEZ",AH56="LEVE")),"BAJO",IF(OR(AND(AF56="IMPROBABLE",AH56="MODERADO"),AND(AF56="RARA VEZ",AH56="MENOR"),AND(AF56="RARA VEZ",AH56="MODERADO"),AND(AF56="PROBABLE",AH56="LEVE"),AND(AF56="PROBABLE",AH56="MENOR"),AND(AF56="PROBABLE",AH56="MODERADO"),AND(AF56="CASI SEGURO",AH56="LEVE"),AND(AF56="CASI SEGURO",AH56="MENOR")),"MODERADO",IF(OR(AND(AF56="IMPROBABLE",AH56="MAYOR"),AND(AF56="RARA VEZ",AH56="MAYOR"),AND(AF56="PROBABLE",AH56="MAYOR"),AND(AF56="CASI SEGURO",AH56="MODERADO"),AND(AF56="CASI SEGURO",AH56="MAYOR"),AND(AF56="INMINENTE",AH56="LEVE"),AND(AF56="INMINENTE",AH56="MENOR"),AND(AF56="CASI SEGURO",AH56="MODERADO"),AND(AF56="INMINENTE",AH56="MAYOR")),"ALTO",IF(OR(AND(AF56="IMPROBABLE",AH56="CATASTRÓFICO"),AND(AF56="RARA VEZ",AH56="CATASTRÓFICO"),AND(AF56="PROBABLE",AH56="CATASTRÓFICO"),AND(AF56="CASI SEGURO",AH56="CATASTRÓFICO"),AND(AF56="INMINENTE",AH56="CATASTRÓFICO")),"EXTREMO","")))),"")</f>
        <v>BAJO</v>
      </c>
      <c r="AK56" s="927" t="s">
        <v>243</v>
      </c>
      <c r="AL56" s="208"/>
      <c r="AM56" s="950"/>
      <c r="AN56" s="950"/>
      <c r="AO56" s="212" t="s">
        <v>721</v>
      </c>
      <c r="AP56" s="436" t="s">
        <v>188</v>
      </c>
    </row>
    <row r="57" spans="1:42" ht="409.5" x14ac:dyDescent="0.25">
      <c r="A57" s="955" t="s">
        <v>8</v>
      </c>
      <c r="B57" s="955">
        <v>8</v>
      </c>
      <c r="C57" s="869" t="s">
        <v>722</v>
      </c>
      <c r="D57" s="869" t="s">
        <v>723</v>
      </c>
      <c r="E57" s="957" t="s">
        <v>724</v>
      </c>
      <c r="F57" s="936" t="s">
        <v>500</v>
      </c>
      <c r="G57" s="869" t="s">
        <v>71</v>
      </c>
      <c r="H57" s="927" t="s">
        <v>568</v>
      </c>
      <c r="I57" s="930" t="s">
        <v>568</v>
      </c>
      <c r="J57" s="933" t="s">
        <v>198</v>
      </c>
      <c r="K57" s="933" t="s">
        <v>582</v>
      </c>
      <c r="L57" s="929"/>
      <c r="M57" s="330">
        <v>2</v>
      </c>
      <c r="N57" s="222" t="str">
        <f t="shared" si="51"/>
        <v>RARA VEZ</v>
      </c>
      <c r="O57" s="437">
        <f t="shared" ref="O57:O58" si="57">IF(N57="","",IF(N57="IMPROBABLE",0.2,IF(N57="RARA VEZ",0.4,IF(N57="PROBABLE",0.6,IF(N57="CASI SEGURO",0.8,IF(N57="INMINENTE",1,))))))</f>
        <v>0.4</v>
      </c>
      <c r="P57" s="889" t="s">
        <v>583</v>
      </c>
      <c r="Q57" s="392">
        <v>2</v>
      </c>
      <c r="R57" s="424" t="str">
        <f t="shared" si="52"/>
        <v>MENOR</v>
      </c>
      <c r="S57" s="437">
        <f t="shared" si="53"/>
        <v>0.4</v>
      </c>
      <c r="T57" s="225" t="str">
        <f t="shared" si="54"/>
        <v>BAJO</v>
      </c>
      <c r="U57" s="154">
        <v>1</v>
      </c>
      <c r="V57" s="432" t="s">
        <v>725</v>
      </c>
      <c r="W57" s="154" t="str">
        <f t="shared" si="49"/>
        <v>Probabilidad</v>
      </c>
      <c r="X57" s="178" t="s">
        <v>190</v>
      </c>
      <c r="Y57" s="178" t="s">
        <v>181</v>
      </c>
      <c r="Z57" s="227" t="str">
        <f t="shared" si="4"/>
        <v>40%</v>
      </c>
      <c r="AA57" s="178" t="s">
        <v>182</v>
      </c>
      <c r="AB57" s="178" t="s">
        <v>183</v>
      </c>
      <c r="AC57" s="178" t="s">
        <v>184</v>
      </c>
      <c r="AD57" s="228">
        <f>IF(ISBLANK(V57),0,Z57*AE56)</f>
        <v>0</v>
      </c>
      <c r="AE57" s="228">
        <f>AE56-AD57</f>
        <v>0</v>
      </c>
      <c r="AF57" s="222" t="str">
        <f t="shared" si="50"/>
        <v>IMPROBABLE</v>
      </c>
      <c r="AG57" s="227">
        <f t="shared" si="23"/>
        <v>0</v>
      </c>
      <c r="AH57" s="222" t="str">
        <f t="shared" si="55"/>
        <v>MENOR</v>
      </c>
      <c r="AI57" s="227">
        <f>IFERROR(IF(W57="Impacto",(S57-(+S57*Z57)),IF(W57="Probabilidad",S57,"")),"")</f>
        <v>0.4</v>
      </c>
      <c r="AJ57" s="335" t="str">
        <f t="shared" si="56"/>
        <v>BAJO</v>
      </c>
      <c r="AK57" s="928"/>
      <c r="AL57" s="438"/>
      <c r="AM57" s="954"/>
      <c r="AN57" s="954"/>
      <c r="AO57" s="438" t="s">
        <v>726</v>
      </c>
      <c r="AP57" s="952" t="s">
        <v>188</v>
      </c>
    </row>
    <row r="58" spans="1:42" ht="409.5" x14ac:dyDescent="0.2">
      <c r="A58" s="956"/>
      <c r="B58" s="956"/>
      <c r="C58" s="871"/>
      <c r="D58" s="871"/>
      <c r="E58" s="958"/>
      <c r="F58" s="938"/>
      <c r="G58" s="871"/>
      <c r="H58" s="929"/>
      <c r="I58" s="932"/>
      <c r="J58" s="935"/>
      <c r="K58" s="935"/>
      <c r="L58" s="187"/>
      <c r="M58" s="330">
        <v>2</v>
      </c>
      <c r="N58" s="424" t="str">
        <f t="shared" si="51"/>
        <v>RARA VEZ</v>
      </c>
      <c r="O58" s="439">
        <f t="shared" si="57"/>
        <v>0.4</v>
      </c>
      <c r="P58" s="891"/>
      <c r="Q58" s="440">
        <v>2</v>
      </c>
      <c r="R58" s="441" t="str">
        <f t="shared" si="52"/>
        <v>MENOR</v>
      </c>
      <c r="S58" s="442">
        <f t="shared" si="53"/>
        <v>0.4</v>
      </c>
      <c r="T58" s="443" t="str">
        <f t="shared" si="54"/>
        <v>BAJO</v>
      </c>
      <c r="U58" s="444">
        <v>2</v>
      </c>
      <c r="V58" s="432" t="s">
        <v>727</v>
      </c>
      <c r="W58" s="413" t="str">
        <f t="shared" si="49"/>
        <v>Probabilidad</v>
      </c>
      <c r="X58" s="414" t="s">
        <v>190</v>
      </c>
      <c r="Y58" s="414" t="s">
        <v>181</v>
      </c>
      <c r="Z58" s="415" t="str">
        <f t="shared" si="4"/>
        <v>40%</v>
      </c>
      <c r="AA58" s="414" t="s">
        <v>182</v>
      </c>
      <c r="AB58" s="414" t="s">
        <v>183</v>
      </c>
      <c r="AC58" s="414" t="s">
        <v>184</v>
      </c>
      <c r="AD58" s="416">
        <f>$AD57</f>
        <v>0</v>
      </c>
      <c r="AE58" s="249">
        <f>AE57-AD58</f>
        <v>0</v>
      </c>
      <c r="AF58" s="222" t="str">
        <f t="shared" si="50"/>
        <v>IMPROBABLE</v>
      </c>
      <c r="AG58" s="415">
        <f t="shared" si="23"/>
        <v>0</v>
      </c>
      <c r="AH58" s="424" t="str">
        <f>AH57</f>
        <v>MENOR</v>
      </c>
      <c r="AI58" s="415">
        <f>IFERROR(IF(W58="Impacto",(S58-(+S58*Z58)),IF(W58="Probabilidad",S58,"")),"")</f>
        <v>0.4</v>
      </c>
      <c r="AJ58" s="335" t="str">
        <f t="shared" si="56"/>
        <v>BAJO</v>
      </c>
      <c r="AK58" s="929"/>
      <c r="AL58" s="208"/>
      <c r="AM58" s="951"/>
      <c r="AN58" s="951"/>
      <c r="AO58" s="212" t="s">
        <v>728</v>
      </c>
      <c r="AP58" s="953"/>
    </row>
    <row r="59" spans="1:42" ht="393.75" x14ac:dyDescent="0.2">
      <c r="A59" s="866" t="s">
        <v>729</v>
      </c>
      <c r="B59" s="866">
        <v>1</v>
      </c>
      <c r="C59" s="869" t="s">
        <v>564</v>
      </c>
      <c r="D59" s="875" t="s">
        <v>730</v>
      </c>
      <c r="E59" s="875" t="s">
        <v>731</v>
      </c>
      <c r="F59" s="952" t="s">
        <v>500</v>
      </c>
      <c r="G59" s="959" t="s">
        <v>73</v>
      </c>
      <c r="H59" s="927" t="s">
        <v>568</v>
      </c>
      <c r="I59" s="930" t="s">
        <v>568</v>
      </c>
      <c r="J59" s="933" t="s">
        <v>198</v>
      </c>
      <c r="K59" s="966" t="s">
        <v>582</v>
      </c>
      <c r="L59" s="152" t="s">
        <v>240</v>
      </c>
      <c r="M59" s="330">
        <v>3</v>
      </c>
      <c r="N59" s="331" t="str">
        <f>IF(M59=0,"",IF(M59&lt;=1,"IMPROBABLE",IF(M59&lt;=2,"RARA VEZ",IF(M59&lt;=3,"PROBABLE",IF(M59&lt;=4,"CASI SEGURA","INMINENTE")))))</f>
        <v>PROBABLE</v>
      </c>
      <c r="O59" s="332">
        <f>IF(N59="","",IF(N59="IMPROBABLE",0.2,IF(N59="RARA VEZ",0.4,IF(N59="PROBABLE",0.6,IF(N59="CASI SEGURO",0.8,IF(N59="INMINENTE",1,))))))</f>
        <v>0.6</v>
      </c>
      <c r="P59" s="889" t="s">
        <v>320</v>
      </c>
      <c r="Q59" s="333">
        <v>2</v>
      </c>
      <c r="R59" s="334" t="str">
        <f>IF(Q59=1,"LEVE",IF(Q59=2,"MENOR",IF(Q59=3,"MODERADO",IF(Q59=4,"MAYOR",IF(Q59=5,"CATASTROFICO","")))))</f>
        <v>MENOR</v>
      </c>
      <c r="S59" s="332">
        <f>IF(R59="","",IF(R59="LEVE",0.2,IF(R59="MENOR",0.4,IF(R59="MODERADO",0.6,IF(R59="MAYOR",0.8,IF(R59="CATASTRÓFICO",1,))))))</f>
        <v>0.4</v>
      </c>
      <c r="T59" s="335" t="str">
        <f>IF(OR(AND(N59="IMPROBABLE",R59="LEVE"),AND(N59="RARA VEZ",R59="MENOR"),AND(N59="RARA VEZ",R59="LEVE")),"BAJO",IF(OR(AND(N59="IMPROBABLE",R59="MODERADO"),AND(N59="RARA VEZ",R59="MENOR"),AND(N59="RARA VEZ",R59="MODERADO"),AND(N59=" PROBABLE",R59="LEVE"),AND(N59="PROBABLE",R59="MENOR"),AND(N59="PROBABLE",R59="MODERADO"),AND(N59="CASI SEGURO",R59="LEVE"),AND(N59="CASI SEGURO",R59="MENOR")),"MODERADO",IF(OR(AND(N59="IMPROBABLE",R59="MAYOR"),AND(N59="IMPROBABLE",R59="MAYOR"),AND(N59="PROBABLE",R59="MAYOR"),AND(N59="CASI SEGURO",R59="MODERADO"),AND(N59="CASI SEGURO",R59="MAYOR"),AND(N59="INMINENTE",R59="LEVE"),AND(N59="INMINENTE",R59="MENOR"),AND(N59="INMINENTE",R59="MODERADO"),AND(N59="INMINENTE",R59="MAYOR")),"ALTO",IF(OR(AND(N59="IMPROBABLE",R59="CATASTRÓFICO"),AND(N59="RARA VEZ",R59="CATASTRÓFICO"),AND(N59="PROBABLE",R59="CATASTRÓFICO"),AND(N59="CASI SEGURO",R59="CATASTRÓFICO"),AND(N59="INMINENTE",R59="CATASTRÓFICO")),"EXTREMO",""))))</f>
        <v>MODERADO</v>
      </c>
      <c r="U59" s="154">
        <v>1</v>
      </c>
      <c r="V59" s="301" t="s">
        <v>732</v>
      </c>
      <c r="W59" s="154" t="str">
        <f t="shared" si="49"/>
        <v>Probabilidad</v>
      </c>
      <c r="X59" s="178" t="s">
        <v>190</v>
      </c>
      <c r="Y59" s="178" t="s">
        <v>181</v>
      </c>
      <c r="Z59" s="227" t="str">
        <f t="shared" si="4"/>
        <v>40%</v>
      </c>
      <c r="AA59" s="178" t="s">
        <v>182</v>
      </c>
      <c r="AB59" s="178" t="s">
        <v>183</v>
      </c>
      <c r="AC59" s="178" t="s">
        <v>184</v>
      </c>
      <c r="AD59" s="228"/>
      <c r="AE59" s="249">
        <f>IFERROR(IF(W60="Probabilidad",(O59-(+O59*Z60)),IF(W59="Impacto",O59,"")),"")</f>
        <v>0.36</v>
      </c>
      <c r="AF59" s="222" t="str">
        <f>IFERROR(IF(AE59="","",IF(AE59&lt;=0.2,"IMPROBABLE",IF(AE59&lt;=0.4,"RARA VEZ",IF(AE59&lt;=0.6,"PROBABLE",IF(AE59&lt;=0.8,"CASI SEGURO","INMINENTE"))))),"")</f>
        <v>RARA VEZ</v>
      </c>
      <c r="AG59" s="227">
        <f t="shared" si="23"/>
        <v>0.36</v>
      </c>
      <c r="AH59" s="331" t="str">
        <f>R59</f>
        <v>MENOR</v>
      </c>
      <c r="AI59" s="227">
        <f t="shared" ref="AI59:AI66" si="58">IFERROR(IF(W59="Impacto",(S59-(+S59*Z59)),IF(W59="Probabilidad",S59,"")),"")</f>
        <v>0.4</v>
      </c>
      <c r="AJ59" s="225" t="s">
        <v>265</v>
      </c>
      <c r="AK59" s="927" t="s">
        <v>266</v>
      </c>
      <c r="AL59" s="875" t="s">
        <v>570</v>
      </c>
      <c r="AM59" s="939" t="s">
        <v>733</v>
      </c>
      <c r="AN59" s="948">
        <v>44713</v>
      </c>
      <c r="AO59" s="409" t="s">
        <v>734</v>
      </c>
      <c r="AP59" s="866" t="s">
        <v>188</v>
      </c>
    </row>
    <row r="60" spans="1:42" ht="409.5" x14ac:dyDescent="0.2">
      <c r="A60" s="867"/>
      <c r="B60" s="867"/>
      <c r="C60" s="870"/>
      <c r="D60" s="876"/>
      <c r="E60" s="876"/>
      <c r="F60" s="962"/>
      <c r="G60" s="960"/>
      <c r="H60" s="928"/>
      <c r="I60" s="931"/>
      <c r="J60" s="934"/>
      <c r="K60" s="967"/>
      <c r="L60" s="217"/>
      <c r="M60" s="330">
        <v>3</v>
      </c>
      <c r="N60" s="331" t="str">
        <f>IF(M60=0,"",IF(M60&lt;=1,"IMPROBABLE",IF(M60&lt;=2,"RARA VEZ",IF(M60&lt;=3,"PROBABLE",IF(M60&lt;=4,"CASI SEGURA","INMINENTE")))))</f>
        <v>PROBABLE</v>
      </c>
      <c r="O60" s="332">
        <f>IF(N60="","",IF(N60="IMPROBABLE",0.2,IF(N60="RARA VEZ",0.4,IF(N60="PROBABLE",0.6,IF(N60="CASI SEGURO",0.8,IF(N60="INMINENTE",1,))))))</f>
        <v>0.6</v>
      </c>
      <c r="P60" s="890"/>
      <c r="Q60" s="333">
        <v>2</v>
      </c>
      <c r="R60" s="334" t="str">
        <f>IF(Q60=1,"LEVE",IF(Q60=2,"MENOR",IF(Q60=3,"MODERADO",IF(Q60=4,"MAYOR",IF(Q60=5,"CATASTROFICO","")))))</f>
        <v>MENOR</v>
      </c>
      <c r="S60" s="332">
        <f>IF(R60="","",IF(R60="LEVE",0.2,IF(R60="MENOR",0.4,IF(R60="MODERADO",0.6,IF(R60="MAYOR",0.8,IF(R60="CATASTRÓFICO",1,))))))</f>
        <v>0.4</v>
      </c>
      <c r="T60" s="335" t="str">
        <f t="shared" ref="T60:T100" si="59">IF(OR(AND(N60="IMPROBABLE",R60="LEVE"),AND(N60="RARA VEZ",R60="MENOR"),AND(N60="RARA VEZ",R60="LEVE")),"BAJO",IF(OR(AND(N60="IMPROBABLE",R60="MODERADO"),AND(N60="RARA VEZ",R60="MENOR"),AND(N60="RARA VEZ",R60="MODERADO"),AND(N60=" PROBABLE",R60="LEVE"),AND(N60="PROBABLE",R60="MENOR"),AND(N60="PROBABLE",R60="MODERADO"),AND(N60="CASI SEGURO",R60="LEVE"),AND(N60="CASI SEGURO",R60="MENOR")),"MODERADO",IF(OR(AND(N60="IMPROBABLE",R60="MAYOR"),AND(N60="IMPROBABLE",R60="MAYOR"),AND(N60="PROBABLE",R60="MAYOR"),AND(N60="CASI SEGURO",R60="MODERADO"),AND(N60="CASI SEGURO",R60="MAYOR"),AND(N60="INMINENTE",R60="LEVE"),AND(N60="INMINENTE",R60="MENOR"),AND(N60="INMINENTE",R60="MODERADO"),AND(N60="INMINENTE",R60="MAYOR")),"ALTO",IF(OR(AND(N60="IMPROBABLE",R60="CATASTRÓFICO"),AND(N60="RARA VEZ",R60="CATASTRÓFICO"),AND(N60="PROBABLE",R60="CATASTRÓFICO"),AND(N60="CASI SEGURO",R60="CATASTRÓFICO"),AND(N60="INMINENTE",R60="CATASTRÓFICO")),"EXTREMO",""))))</f>
        <v>MODERADO</v>
      </c>
      <c r="U60" s="154">
        <v>2</v>
      </c>
      <c r="V60" s="301" t="s">
        <v>735</v>
      </c>
      <c r="W60" s="154" t="str">
        <f t="shared" si="49"/>
        <v>Probabilidad</v>
      </c>
      <c r="X60" s="178" t="s">
        <v>190</v>
      </c>
      <c r="Y60" s="178" t="s">
        <v>181</v>
      </c>
      <c r="Z60" s="227" t="str">
        <f t="shared" si="4"/>
        <v>40%</v>
      </c>
      <c r="AA60" s="178" t="s">
        <v>182</v>
      </c>
      <c r="AB60" s="178" t="s">
        <v>183</v>
      </c>
      <c r="AC60" s="178" t="s">
        <v>184</v>
      </c>
      <c r="AD60" s="228">
        <f t="shared" ref="AD60:AD62" si="60">IF(ISBLANK(V60),0,Z60*AE59)</f>
        <v>0.14399999999999999</v>
      </c>
      <c r="AE60" s="228">
        <f t="shared" ref="AE60:AE62" si="61">AE59-AD60</f>
        <v>0.216</v>
      </c>
      <c r="AF60" s="222" t="str">
        <f t="shared" ref="AF60:AF65" si="62">IFERROR(IF(AE60="","",IF(AE60&lt;=0.2,"IMPROBABLE",IF(AE60&lt;=0.4,"RARA VEZ",IF(AE60&lt;=0.6,"PROBABLE",IF(AE60&lt;=0.8,"CASI SEGURO","INMINENTE"))))),"")</f>
        <v>RARA VEZ</v>
      </c>
      <c r="AG60" s="227">
        <f t="shared" si="23"/>
        <v>0.216</v>
      </c>
      <c r="AH60" s="331" t="str">
        <f t="shared" ref="AH60:AH65" si="63">R60</f>
        <v>MENOR</v>
      </c>
      <c r="AI60" s="227">
        <f t="shared" si="58"/>
        <v>0.4</v>
      </c>
      <c r="AJ60" s="225" t="s">
        <v>265</v>
      </c>
      <c r="AK60" s="928"/>
      <c r="AL60" s="876"/>
      <c r="AM60" s="940"/>
      <c r="AN60" s="969"/>
      <c r="AO60" s="410" t="s">
        <v>736</v>
      </c>
      <c r="AP60" s="867"/>
    </row>
    <row r="61" spans="1:42" ht="393.75" x14ac:dyDescent="0.2">
      <c r="A61" s="867"/>
      <c r="B61" s="867"/>
      <c r="C61" s="870"/>
      <c r="D61" s="876"/>
      <c r="E61" s="876"/>
      <c r="F61" s="962"/>
      <c r="G61" s="960"/>
      <c r="H61" s="928"/>
      <c r="I61" s="931"/>
      <c r="J61" s="934"/>
      <c r="K61" s="967"/>
      <c r="L61" s="217"/>
      <c r="M61" s="330">
        <v>3</v>
      </c>
      <c r="N61" s="331" t="str">
        <f>IF(M61=0,"",IF(M61&lt;=1,"IMPROBABLE",IF(M61&lt;=2,"RARA VEZ",IF(M61&lt;=3,"PROBABLE",IF(M61&lt;=4,"CASI SEGURA","INMINENTE")))))</f>
        <v>PROBABLE</v>
      </c>
      <c r="O61" s="332">
        <f>IF(N61="","",IF(N61="IMPROBABLE",0.2,IF(N61="RARA VEZ",0.4,IF(N61="PROBABLE",0.6,IF(N61="CASI SEGURO",0.8,IF(N61="INMINENTE",1,))))))</f>
        <v>0.6</v>
      </c>
      <c r="P61" s="890"/>
      <c r="Q61" s="333">
        <v>2</v>
      </c>
      <c r="R61" s="334" t="str">
        <f>IF(Q61=1,"LEVE",IF(Q61=2,"MENOR",IF(Q61=3,"MODERADO",IF(Q61=4,"MAYOR",IF(Q61=5,"CATASTROFICO","")))))</f>
        <v>MENOR</v>
      </c>
      <c r="S61" s="332">
        <f>IF(R61="","",IF(R61="LEVE",0.2,IF(R61="MENOR",0.4,IF(R61="MODERADO",0.6,IF(R61="MAYOR",0.8,IF(R61="CATASTRÓFICO",1,))))))</f>
        <v>0.4</v>
      </c>
      <c r="T61" s="335" t="str">
        <f t="shared" si="59"/>
        <v>MODERADO</v>
      </c>
      <c r="U61" s="154">
        <v>3</v>
      </c>
      <c r="V61" s="134" t="s">
        <v>737</v>
      </c>
      <c r="W61" s="154" t="str">
        <f t="shared" si="49"/>
        <v>Probabilidad</v>
      </c>
      <c r="X61" s="178" t="s">
        <v>190</v>
      </c>
      <c r="Y61" s="178" t="s">
        <v>181</v>
      </c>
      <c r="Z61" s="227" t="str">
        <f t="shared" si="4"/>
        <v>40%</v>
      </c>
      <c r="AA61" s="178" t="s">
        <v>182</v>
      </c>
      <c r="AB61" s="178" t="s">
        <v>183</v>
      </c>
      <c r="AC61" s="178" t="s">
        <v>184</v>
      </c>
      <c r="AD61" s="228">
        <f t="shared" si="60"/>
        <v>8.6400000000000005E-2</v>
      </c>
      <c r="AE61" s="228">
        <f t="shared" si="61"/>
        <v>0.12959999999999999</v>
      </c>
      <c r="AF61" s="222" t="str">
        <f t="shared" si="62"/>
        <v>IMPROBABLE</v>
      </c>
      <c r="AG61" s="227">
        <f t="shared" si="23"/>
        <v>0.12959999999999999</v>
      </c>
      <c r="AH61" s="331" t="str">
        <f t="shared" si="63"/>
        <v>MENOR</v>
      </c>
      <c r="AI61" s="227">
        <f t="shared" si="58"/>
        <v>0.4</v>
      </c>
      <c r="AJ61" s="225" t="s">
        <v>265</v>
      </c>
      <c r="AK61" s="928"/>
      <c r="AL61" s="876"/>
      <c r="AM61" s="940"/>
      <c r="AN61" s="969"/>
      <c r="AO61" s="410" t="s">
        <v>687</v>
      </c>
      <c r="AP61" s="867"/>
    </row>
    <row r="62" spans="1:42" ht="299.25" x14ac:dyDescent="0.2">
      <c r="A62" s="868"/>
      <c r="B62" s="868"/>
      <c r="C62" s="871"/>
      <c r="D62" s="877"/>
      <c r="E62" s="877"/>
      <c r="F62" s="953"/>
      <c r="G62" s="961"/>
      <c r="H62" s="929"/>
      <c r="I62" s="932"/>
      <c r="J62" s="935"/>
      <c r="K62" s="968"/>
      <c r="L62" s="217"/>
      <c r="M62" s="330">
        <v>3</v>
      </c>
      <c r="N62" s="331" t="str">
        <f>IF(M62=0,"",IF(M62&lt;=1,"IMPROBABLE",IF(M62&lt;=2,"RARA VEZ",IF(M62&lt;=3,"PROBABLE",IF(M62&lt;=4,"CASI SEGURA","INMINENTE")))))</f>
        <v>PROBABLE</v>
      </c>
      <c r="O62" s="332">
        <f>IF(N62="","",IF(N62="IMPROBABLE",0.2,IF(N62="RARA VEZ",0.4,IF(N62="PROBABLE",0.6,IF(N62="CASI SEGURO",0.8,IF(N62="INMINENTE",1,))))))</f>
        <v>0.6</v>
      </c>
      <c r="P62" s="891"/>
      <c r="Q62" s="333">
        <v>2</v>
      </c>
      <c r="R62" s="334" t="str">
        <f>IF(Q62=1,"LEVE",IF(Q62=2,"MENOR",IF(Q62=3,"MODERADO",IF(Q62=4,"MAYOR",IF(Q62=5,"CATASTROFICO","")))))</f>
        <v>MENOR</v>
      </c>
      <c r="S62" s="332">
        <f>IF(R62="","",IF(R62="LEVE",0.2,IF(R62="MENOR",0.4,IF(R62="MODERADO",0.6,IF(R62="MAYOR",0.8,IF(R62="CATASTRÓFICO",1,))))))</f>
        <v>0.4</v>
      </c>
      <c r="T62" s="335" t="str">
        <f t="shared" si="59"/>
        <v>MODERADO</v>
      </c>
      <c r="U62" s="154">
        <v>4</v>
      </c>
      <c r="V62" s="134" t="s">
        <v>738</v>
      </c>
      <c r="W62" s="154" t="str">
        <f t="shared" si="49"/>
        <v>Probabilidad</v>
      </c>
      <c r="X62" s="178" t="s">
        <v>190</v>
      </c>
      <c r="Y62" s="178" t="s">
        <v>181</v>
      </c>
      <c r="Z62" s="227" t="str">
        <f t="shared" si="4"/>
        <v>40%</v>
      </c>
      <c r="AA62" s="178" t="s">
        <v>182</v>
      </c>
      <c r="AB62" s="178" t="s">
        <v>183</v>
      </c>
      <c r="AC62" s="178" t="s">
        <v>184</v>
      </c>
      <c r="AD62" s="228">
        <f t="shared" si="60"/>
        <v>5.1839999999999997E-2</v>
      </c>
      <c r="AE62" s="228">
        <f t="shared" si="61"/>
        <v>7.7759999999999996E-2</v>
      </c>
      <c r="AF62" s="222" t="str">
        <f t="shared" si="62"/>
        <v>IMPROBABLE</v>
      </c>
      <c r="AG62" s="227">
        <f t="shared" si="23"/>
        <v>7.7759999999999996E-2</v>
      </c>
      <c r="AH62" s="331" t="str">
        <f t="shared" si="63"/>
        <v>MENOR</v>
      </c>
      <c r="AI62" s="227">
        <f t="shared" si="58"/>
        <v>0.4</v>
      </c>
      <c r="AJ62" s="225" t="s">
        <v>265</v>
      </c>
      <c r="AK62" s="929"/>
      <c r="AL62" s="877"/>
      <c r="AM62" s="941"/>
      <c r="AN62" s="949"/>
      <c r="AO62" s="389" t="s">
        <v>739</v>
      </c>
      <c r="AP62" s="868"/>
    </row>
    <row r="63" spans="1:42" ht="283.5" x14ac:dyDescent="0.2">
      <c r="A63" s="866" t="s">
        <v>729</v>
      </c>
      <c r="B63" s="866">
        <v>2</v>
      </c>
      <c r="C63" s="869" t="s">
        <v>586</v>
      </c>
      <c r="D63" s="869" t="s">
        <v>587</v>
      </c>
      <c r="E63" s="869" t="s">
        <v>588</v>
      </c>
      <c r="F63" s="936" t="s">
        <v>500</v>
      </c>
      <c r="G63" s="869" t="s">
        <v>74</v>
      </c>
      <c r="H63" s="927" t="s">
        <v>568</v>
      </c>
      <c r="I63" s="927" t="s">
        <v>568</v>
      </c>
      <c r="J63" s="933" t="s">
        <v>198</v>
      </c>
      <c r="K63" s="963" t="s">
        <v>582</v>
      </c>
      <c r="L63" s="217" t="s">
        <v>589</v>
      </c>
      <c r="M63" s="330">
        <v>4</v>
      </c>
      <c r="N63" s="331" t="str">
        <f t="shared" ref="N63:N96" si="64">IF(M63=0,"",IF(M63&lt;=1,"IMPROBABLE",IF(M63&lt;=2,"RARA VEZ",IF(M63&lt;=3,"PROBABLE",IF(M63&lt;=4,"CASI SEGURO","INMINENTE")))))</f>
        <v>CASI SEGURO</v>
      </c>
      <c r="O63" s="332">
        <f t="shared" ref="O63:O76" si="65">IF(N63="","",IF(N63="IMPROBABLE",0.2,IF(N63="RARA VEZ",0.4,IF(N63="PROBABLE",0.6,IF(N63="CASI SEGURO",0.8,IF(N63="INMINENTE",1,))))))</f>
        <v>0.8</v>
      </c>
      <c r="P63" s="889" t="s">
        <v>232</v>
      </c>
      <c r="Q63" s="392">
        <v>3</v>
      </c>
      <c r="R63" s="334" t="str">
        <f t="shared" ref="R63:R96" si="66">IF(Q63=1,"LEVE",IF(Q63=2,"MENOR",IF(Q63=3,"MODERADO",IF(Q63=4,"MAYOR",IF(Q63=5,"CATASTROFICO","")))))</f>
        <v>MODERADO</v>
      </c>
      <c r="S63" s="332">
        <f t="shared" ref="S63:S88" si="67">IF(R63="","",IF(R63="Leve",0.2,IF(R63="Menor",0.4,IF(R63="Moderado",0.6,IF(R63="Mayor",0.8,IF(R63="Catastrófico",1,))))))</f>
        <v>0.6</v>
      </c>
      <c r="T63" s="335" t="str">
        <f t="shared" si="59"/>
        <v>ALTO</v>
      </c>
      <c r="U63" s="154">
        <v>1</v>
      </c>
      <c r="V63" s="134" t="s">
        <v>740</v>
      </c>
      <c r="W63" s="154" t="str">
        <f t="shared" si="49"/>
        <v>Probabilidad</v>
      </c>
      <c r="X63" s="178" t="s">
        <v>190</v>
      </c>
      <c r="Y63" s="178" t="s">
        <v>181</v>
      </c>
      <c r="Z63" s="227" t="str">
        <f t="shared" si="4"/>
        <v>40%</v>
      </c>
      <c r="AA63" s="178" t="s">
        <v>182</v>
      </c>
      <c r="AB63" s="178" t="s">
        <v>183</v>
      </c>
      <c r="AC63" s="178" t="s">
        <v>184</v>
      </c>
      <c r="AD63" s="228"/>
      <c r="AE63" s="249">
        <f>IFERROR(IF(W64="Probabilidad",(O63-(+O63*Z64)),IF(W63="Impacto",O63,"")),"")</f>
        <v>0.48</v>
      </c>
      <c r="AF63" s="222" t="str">
        <f t="shared" si="62"/>
        <v>PROBABLE</v>
      </c>
      <c r="AG63" s="227">
        <f t="shared" si="23"/>
        <v>0.48</v>
      </c>
      <c r="AH63" s="222" t="str">
        <f t="shared" si="63"/>
        <v>MODERADO</v>
      </c>
      <c r="AI63" s="970">
        <f t="shared" si="58"/>
        <v>0.6</v>
      </c>
      <c r="AJ63" s="335" t="str">
        <f t="shared" ref="AJ63:AJ78" si="68">IFERROR(IF(OR(AND(AF63="IMPROBABLE",AH63="LEVE"),AND(AF63="IMPROBABLE",AH63="MENOR"),AND(AF63="RARA VEZ",AH63="LEVE")),"BAJO",IF(OR(AND(AF63="IMPROBABLE",AH63="MODERADO"),AND(AF63="RARA VEZ",AH63="MENOR"),AND(AF63="RARA VEZ",AH63="MODERADO"),AND(AF63="PROBABLE",AH63="LEVE"),AND(AF63="PROBABLE",AH63="MENOR"),AND(AF63="PROBABLE",AH63="MODERADO"),AND(AF63="CASI SEGURO",AH63="LEVE"),AND(AF63="CASI SEGURO",AH63="MENOR")),"MODERADO",IF(OR(AND(AF63="IMPROBABLE",AH63="MAYOR"),AND(AF63="RARA VEZ",AH63="MAYOR"),AND(AF63="PROBABLE",AH63="MAYOR"),AND(AF63="CASI SEGURO",AH63="MODERADO"),AND(AF63="CASI SEGURO",AH63="MAYOR"),AND(AF63="INMINENTE",AH63="LEVE"),AND(AF63="INMINENTE",AH63="MENOR"),AND(AF63="CASI SEGURO",AH63="MODERADO"),AND(AF63="INMINENTE",AH63="MAYOR")),"ALTO",IF(OR(AND(AF63="IMPROBABLE",AH63="CATASTRÓFICO"),AND(AF63="RARA VEZ",AH63="CATASTRÓFICO"),AND(AF63="PROBABLE",AH63="CATASTRÓFICO"),AND(AF63="CASI SEGURO",AH63="CATASTRÓFICO"),AND(AF63="INMINENTE",AH63="CATASTRÓFICO")),"EXTREMO","")))),"")</f>
        <v>MODERADO</v>
      </c>
      <c r="AK63" s="927" t="s">
        <v>185</v>
      </c>
      <c r="AL63" s="875" t="s">
        <v>591</v>
      </c>
      <c r="AM63" s="939" t="s">
        <v>733</v>
      </c>
      <c r="AN63" s="948">
        <v>44714</v>
      </c>
      <c r="AO63" s="409" t="s">
        <v>592</v>
      </c>
      <c r="AP63" s="866" t="s">
        <v>188</v>
      </c>
    </row>
    <row r="64" spans="1:42" ht="362.25" x14ac:dyDescent="0.2">
      <c r="A64" s="867"/>
      <c r="B64" s="867"/>
      <c r="C64" s="870"/>
      <c r="D64" s="870"/>
      <c r="E64" s="870"/>
      <c r="F64" s="937"/>
      <c r="G64" s="870"/>
      <c r="H64" s="928"/>
      <c r="I64" s="928"/>
      <c r="J64" s="934"/>
      <c r="K64" s="964"/>
      <c r="L64" s="395"/>
      <c r="M64" s="330">
        <v>4</v>
      </c>
      <c r="N64" s="331" t="str">
        <f t="shared" si="64"/>
        <v>CASI SEGURO</v>
      </c>
      <c r="O64" s="332">
        <f t="shared" si="65"/>
        <v>0.8</v>
      </c>
      <c r="P64" s="890"/>
      <c r="Q64" s="392">
        <v>3</v>
      </c>
      <c r="R64" s="334" t="str">
        <f t="shared" si="66"/>
        <v>MODERADO</v>
      </c>
      <c r="S64" s="332">
        <f t="shared" si="67"/>
        <v>0.6</v>
      </c>
      <c r="T64" s="335" t="str">
        <f t="shared" si="59"/>
        <v>ALTO</v>
      </c>
      <c r="U64" s="154">
        <v>2</v>
      </c>
      <c r="V64" s="319" t="s">
        <v>741</v>
      </c>
      <c r="W64" s="154" t="str">
        <f t="shared" si="49"/>
        <v>Probabilidad</v>
      </c>
      <c r="X64" s="178" t="s">
        <v>190</v>
      </c>
      <c r="Y64" s="178" t="s">
        <v>181</v>
      </c>
      <c r="Z64" s="227" t="str">
        <f t="shared" si="4"/>
        <v>40%</v>
      </c>
      <c r="AA64" s="178" t="s">
        <v>182</v>
      </c>
      <c r="AB64" s="178" t="s">
        <v>183</v>
      </c>
      <c r="AC64" s="178" t="s">
        <v>184</v>
      </c>
      <c r="AD64" s="228">
        <f t="shared" ref="AD64:AD65" si="69">IF(ISBLANK(V64),0,Z64*AE63)</f>
        <v>0.192</v>
      </c>
      <c r="AE64" s="228">
        <f t="shared" ref="AE64:AE65" si="70">AE63-AD64</f>
        <v>0.28799999999999998</v>
      </c>
      <c r="AF64" s="222" t="str">
        <f t="shared" si="62"/>
        <v>RARA VEZ</v>
      </c>
      <c r="AG64" s="227">
        <f t="shared" si="23"/>
        <v>0.28799999999999998</v>
      </c>
      <c r="AH64" s="222" t="str">
        <f t="shared" si="63"/>
        <v>MODERADO</v>
      </c>
      <c r="AI64" s="971"/>
      <c r="AJ64" s="335" t="str">
        <f t="shared" si="68"/>
        <v>MODERADO</v>
      </c>
      <c r="AK64" s="928"/>
      <c r="AL64" s="876"/>
      <c r="AM64" s="940"/>
      <c r="AN64" s="969"/>
      <c r="AO64" s="417" t="s">
        <v>742</v>
      </c>
      <c r="AP64" s="867"/>
    </row>
    <row r="65" spans="1:42" ht="267.75" x14ac:dyDescent="0.2">
      <c r="A65" s="868"/>
      <c r="B65" s="868"/>
      <c r="C65" s="871"/>
      <c r="D65" s="871"/>
      <c r="E65" s="871"/>
      <c r="F65" s="938"/>
      <c r="G65" s="871"/>
      <c r="H65" s="929"/>
      <c r="I65" s="929"/>
      <c r="J65" s="935"/>
      <c r="K65" s="965"/>
      <c r="L65" s="395"/>
      <c r="M65" s="330">
        <v>4</v>
      </c>
      <c r="N65" s="331" t="str">
        <f t="shared" si="64"/>
        <v>CASI SEGURO</v>
      </c>
      <c r="O65" s="332">
        <f t="shared" si="65"/>
        <v>0.8</v>
      </c>
      <c r="P65" s="891"/>
      <c r="Q65" s="392">
        <v>3</v>
      </c>
      <c r="R65" s="334" t="str">
        <f t="shared" si="66"/>
        <v>MODERADO</v>
      </c>
      <c r="S65" s="332">
        <f t="shared" si="67"/>
        <v>0.6</v>
      </c>
      <c r="T65" s="335" t="str">
        <f t="shared" si="59"/>
        <v>ALTO</v>
      </c>
      <c r="U65" s="154">
        <v>3</v>
      </c>
      <c r="V65" s="134" t="s">
        <v>743</v>
      </c>
      <c r="W65" s="154" t="str">
        <f t="shared" si="49"/>
        <v>Probabilidad</v>
      </c>
      <c r="X65" s="178" t="s">
        <v>190</v>
      </c>
      <c r="Y65" s="178" t="s">
        <v>181</v>
      </c>
      <c r="Z65" s="227" t="str">
        <f t="shared" si="4"/>
        <v>40%</v>
      </c>
      <c r="AA65" s="178" t="s">
        <v>182</v>
      </c>
      <c r="AB65" s="178" t="s">
        <v>183</v>
      </c>
      <c r="AC65" s="178" t="s">
        <v>184</v>
      </c>
      <c r="AD65" s="228">
        <f t="shared" si="69"/>
        <v>0.1152</v>
      </c>
      <c r="AE65" s="228">
        <f t="shared" si="70"/>
        <v>0.17279999999999998</v>
      </c>
      <c r="AF65" s="222" t="str">
        <f t="shared" si="62"/>
        <v>IMPROBABLE</v>
      </c>
      <c r="AG65" s="227">
        <f t="shared" si="23"/>
        <v>0.17279999999999998</v>
      </c>
      <c r="AH65" s="222" t="str">
        <f t="shared" si="63"/>
        <v>MODERADO</v>
      </c>
      <c r="AI65" s="972"/>
      <c r="AJ65" s="335" t="str">
        <f t="shared" si="68"/>
        <v>MODERADO</v>
      </c>
      <c r="AK65" s="929"/>
      <c r="AL65" s="877"/>
      <c r="AM65" s="941"/>
      <c r="AN65" s="949"/>
      <c r="AO65" s="417" t="s">
        <v>744</v>
      </c>
      <c r="AP65" s="868"/>
    </row>
    <row r="66" spans="1:42" ht="315" x14ac:dyDescent="0.3">
      <c r="A66" s="866" t="s">
        <v>729</v>
      </c>
      <c r="B66" s="866">
        <v>3</v>
      </c>
      <c r="C66" s="869" t="s">
        <v>597</v>
      </c>
      <c r="D66" s="869" t="s">
        <v>598</v>
      </c>
      <c r="E66" s="936" t="s">
        <v>599</v>
      </c>
      <c r="F66" s="936" t="s">
        <v>500</v>
      </c>
      <c r="G66" s="869" t="s">
        <v>55</v>
      </c>
      <c r="H66" s="927" t="s">
        <v>568</v>
      </c>
      <c r="I66" s="930" t="s">
        <v>568</v>
      </c>
      <c r="J66" s="933" t="s">
        <v>198</v>
      </c>
      <c r="K66" s="963" t="s">
        <v>582</v>
      </c>
      <c r="L66" s="927" t="s">
        <v>589</v>
      </c>
      <c r="M66" s="330">
        <v>4</v>
      </c>
      <c r="N66" s="331" t="str">
        <f t="shared" si="64"/>
        <v>CASI SEGURO</v>
      </c>
      <c r="O66" s="406">
        <f t="shared" si="65"/>
        <v>0.8</v>
      </c>
      <c r="P66" s="889" t="s">
        <v>691</v>
      </c>
      <c r="Q66" s="392">
        <v>2</v>
      </c>
      <c r="R66" s="334" t="str">
        <f t="shared" si="66"/>
        <v>MENOR</v>
      </c>
      <c r="S66" s="406">
        <f t="shared" si="67"/>
        <v>0.4</v>
      </c>
      <c r="T66" s="335" t="str">
        <f t="shared" si="59"/>
        <v>MODERADO</v>
      </c>
      <c r="U66" s="154">
        <v>1</v>
      </c>
      <c r="V66" s="134" t="s">
        <v>600</v>
      </c>
      <c r="W66" s="154" t="str">
        <f t="shared" si="49"/>
        <v>Probabilidad</v>
      </c>
      <c r="X66" s="178" t="s">
        <v>190</v>
      </c>
      <c r="Y66" s="178" t="s">
        <v>181</v>
      </c>
      <c r="Z66" s="227" t="str">
        <f t="shared" si="4"/>
        <v>40%</v>
      </c>
      <c r="AA66" s="178" t="s">
        <v>182</v>
      </c>
      <c r="AB66" s="178" t="s">
        <v>183</v>
      </c>
      <c r="AC66" s="178" t="s">
        <v>184</v>
      </c>
      <c r="AD66" s="407"/>
      <c r="AE66" s="249">
        <f>IFERROR(IF(W66="Probabilidad",(O66-(+O66*Z66)),IF(W66="Impacto",O66,"")),"")</f>
        <v>0.48</v>
      </c>
      <c r="AF66" s="222" t="str">
        <f>IFERROR(IF(AE66="","",IF(AE66&lt;=0.2,"IMPROBABLE",IF(AE66&lt;=0.4,"RARA VEZ",IF(AE66&lt;=0.6,"PROBABLE",IF(AE66&lt;=0.8,"CASI SEGURO","INMINENTE"))))),"")</f>
        <v>PROBABLE</v>
      </c>
      <c r="AG66" s="227">
        <f t="shared" si="23"/>
        <v>0.48</v>
      </c>
      <c r="AH66" s="222" t="str">
        <f>R66</f>
        <v>MENOR</v>
      </c>
      <c r="AI66" s="227">
        <f t="shared" si="58"/>
        <v>0.4</v>
      </c>
      <c r="AJ66" s="335" t="str">
        <f t="shared" si="68"/>
        <v>MODERADO</v>
      </c>
      <c r="AK66" s="927" t="s">
        <v>601</v>
      </c>
      <c r="AL66" s="875" t="s">
        <v>745</v>
      </c>
      <c r="AM66" s="945" t="s">
        <v>603</v>
      </c>
      <c r="AN66" s="945" t="s">
        <v>604</v>
      </c>
      <c r="AO66" s="409" t="s">
        <v>605</v>
      </c>
      <c r="AP66" s="866" t="s">
        <v>188</v>
      </c>
    </row>
    <row r="67" spans="1:42" ht="315" x14ac:dyDescent="0.2">
      <c r="A67" s="867"/>
      <c r="B67" s="867"/>
      <c r="C67" s="870"/>
      <c r="D67" s="870"/>
      <c r="E67" s="937"/>
      <c r="F67" s="937"/>
      <c r="G67" s="870"/>
      <c r="H67" s="928"/>
      <c r="I67" s="931"/>
      <c r="J67" s="934"/>
      <c r="K67" s="964"/>
      <c r="L67" s="929"/>
      <c r="M67" s="330">
        <v>4</v>
      </c>
      <c r="N67" s="331" t="str">
        <f t="shared" si="64"/>
        <v>CASI SEGURO</v>
      </c>
      <c r="O67" s="406">
        <f t="shared" si="65"/>
        <v>0.8</v>
      </c>
      <c r="P67" s="890"/>
      <c r="Q67" s="392">
        <v>2</v>
      </c>
      <c r="R67" s="334" t="str">
        <f t="shared" si="66"/>
        <v>MENOR</v>
      </c>
      <c r="S67" s="406">
        <f t="shared" si="67"/>
        <v>0.4</v>
      </c>
      <c r="T67" s="335" t="str">
        <f t="shared" si="59"/>
        <v>MODERADO</v>
      </c>
      <c r="U67" s="154">
        <v>2</v>
      </c>
      <c r="V67" s="134" t="s">
        <v>693</v>
      </c>
      <c r="W67" s="154" t="str">
        <f t="shared" si="49"/>
        <v>Probabilidad</v>
      </c>
      <c r="X67" s="178" t="s">
        <v>190</v>
      </c>
      <c r="Y67" s="178" t="s">
        <v>181</v>
      </c>
      <c r="Z67" s="227" t="str">
        <f t="shared" si="4"/>
        <v>40%</v>
      </c>
      <c r="AA67" s="178" t="s">
        <v>182</v>
      </c>
      <c r="AB67" s="178" t="s">
        <v>183</v>
      </c>
      <c r="AC67" s="178" t="s">
        <v>184</v>
      </c>
      <c r="AD67" s="228">
        <f>IF(ISBLANK(V67),0,Z67*AE66)</f>
        <v>0.192</v>
      </c>
      <c r="AE67" s="228">
        <f>AE66-AD67</f>
        <v>0.28799999999999998</v>
      </c>
      <c r="AF67" s="222" t="str">
        <f t="shared" ref="AF67:AF87" si="71">IFERROR(IF(AE67="","",IF(AE67&lt;=0.2,"IMPROBABLE",IF(AE67&lt;=0.4,"RARA VEZ",IF(AE67&lt;=0.6,"PROBABLE",IF(AE67&lt;=0.8,"CASI SEGURO","INMINENTE"))))),"")</f>
        <v>RARA VEZ</v>
      </c>
      <c r="AG67" s="227">
        <f t="shared" si="23"/>
        <v>0.28799999999999998</v>
      </c>
      <c r="AH67" s="222" t="str">
        <f t="shared" ref="AH67:AH96" si="72">R67</f>
        <v>MENOR</v>
      </c>
      <c r="AI67" s="227">
        <f>IFERROR(IF(W67="Impacto",(S67-(+S67*Z67)),IF(W67="Probabilidad",S67,"")),"")</f>
        <v>0.4</v>
      </c>
      <c r="AJ67" s="335" t="str">
        <f>IFERROR(IF(OR(AND(AF67="IMPROBABLE",AH67="LEVE"),AND(AF67="IMPROBABLE",AH67="MENOR"),AND(AF67="RARA VEZ",AH67="MENOR")),"BAJO",IF(OR(AND(AF67="IMPROBABLE",AH67="MODERADO"),AND(AF67="RARA VEZ",AH67="MENOR"),AND(AF67="RARA VEZ",AH67="MODERADO"),AND(AF67="PROBABLE",AH67="LEVE"),AND(AF67="PROBABLE",AH67="MENOR"),AND(AF67="PROBABLE",AH67="MODERADO"),AND(AF67="CASI SEGURO",AH67="LEVE"),AND(AF67="CASI SEGURO",AH67="MENOR")),"MODERADO",IF(OR(AND(AF67="IMPROBABLE",AH67="MAYOR"),AND(AF67="RARA VEZ",AH67="MAYOR"),AND(AF67="PROBABLE",AH67="MAYOR"),AND(AF67="CASI SEGURO",AH67="MODERADO"),AND(AF67="CASI SEGURO",AH67="MAYOR"),AND(AF67="INMINENTE",AH67="LEVE"),AND(AF67="INMINENTE",AH67="MENOR"),AND(AF67="CASI SEGURO",AH67="MODERADO"),AND(AF67="INMINENTE",AH67="MAYOR")),"ALTO",IF(OR(AND(AF67="IMPROBABLE",AH67="CATASTRÓFICO"),AND(AF67="RARA VEZ",AH67="CATASTRÓFICO"),AND(AF67="PROBABLE",AH67="CATASTRÓFICO"),AND(AF67="CASI SEGURO",AH67="CATASTRÓFICO"),AND(AF67="INMINENTE",AH67="CATASTRÓFICO")),"EXTREMO","")))),"")</f>
        <v>BAJO</v>
      </c>
      <c r="AK67" s="928"/>
      <c r="AL67" s="876"/>
      <c r="AM67" s="946"/>
      <c r="AN67" s="946"/>
      <c r="AO67" s="410" t="s">
        <v>607</v>
      </c>
      <c r="AP67" s="867"/>
    </row>
    <row r="68" spans="1:42" ht="409.5" x14ac:dyDescent="0.2">
      <c r="A68" s="867"/>
      <c r="B68" s="867"/>
      <c r="C68" s="870"/>
      <c r="D68" s="870"/>
      <c r="E68" s="937"/>
      <c r="F68" s="937"/>
      <c r="G68" s="870"/>
      <c r="H68" s="928"/>
      <c r="I68" s="931"/>
      <c r="J68" s="934"/>
      <c r="K68" s="964"/>
      <c r="L68" s="254"/>
      <c r="M68" s="330">
        <v>4</v>
      </c>
      <c r="N68" s="334" t="str">
        <f t="shared" si="64"/>
        <v>CASI SEGURO</v>
      </c>
      <c r="O68" s="411">
        <f t="shared" si="65"/>
        <v>0.8</v>
      </c>
      <c r="P68" s="890"/>
      <c r="Q68" s="392">
        <v>2</v>
      </c>
      <c r="R68" s="334" t="str">
        <f t="shared" si="66"/>
        <v>MENOR</v>
      </c>
      <c r="S68" s="411">
        <f t="shared" si="67"/>
        <v>0.4</v>
      </c>
      <c r="T68" s="412" t="str">
        <f t="shared" si="59"/>
        <v>MODERADO</v>
      </c>
      <c r="U68" s="413">
        <v>3</v>
      </c>
      <c r="V68" s="168" t="s">
        <v>608</v>
      </c>
      <c r="W68" s="413" t="str">
        <f t="shared" si="49"/>
        <v>Probabilidad</v>
      </c>
      <c r="X68" s="414" t="s">
        <v>190</v>
      </c>
      <c r="Y68" s="414" t="s">
        <v>181</v>
      </c>
      <c r="Z68" s="415" t="str">
        <f t="shared" si="4"/>
        <v>40%</v>
      </c>
      <c r="AA68" s="414" t="s">
        <v>182</v>
      </c>
      <c r="AB68" s="414" t="s">
        <v>183</v>
      </c>
      <c r="AC68" s="414" t="s">
        <v>184</v>
      </c>
      <c r="AD68" s="416">
        <f>$AD67</f>
        <v>0.192</v>
      </c>
      <c r="AE68" s="249">
        <f>AE67-AD68</f>
        <v>9.5999999999999974E-2</v>
      </c>
      <c r="AF68" s="222" t="str">
        <f t="shared" si="71"/>
        <v>IMPROBABLE</v>
      </c>
      <c r="AG68" s="415">
        <f t="shared" si="23"/>
        <v>9.5999999999999974E-2</v>
      </c>
      <c r="AH68" s="222" t="str">
        <f t="shared" si="72"/>
        <v>MENOR</v>
      </c>
      <c r="AI68" s="415">
        <f>IFERROR(IF(W68="Impacto",(S68-(+S68*Z68)),IF(W68="Probabilidad",S68,"")),"")</f>
        <v>0.4</v>
      </c>
      <c r="AJ68" s="335" t="str">
        <f t="shared" si="68"/>
        <v>BAJO</v>
      </c>
      <c r="AK68" s="928"/>
      <c r="AL68" s="876"/>
      <c r="AM68" s="946"/>
      <c r="AN68" s="946"/>
      <c r="AO68" s="410" t="s">
        <v>609</v>
      </c>
      <c r="AP68" s="867"/>
    </row>
    <row r="69" spans="1:42" ht="409.5" x14ac:dyDescent="0.2">
      <c r="A69" s="868"/>
      <c r="B69" s="868"/>
      <c r="C69" s="871"/>
      <c r="D69" s="871"/>
      <c r="E69" s="938"/>
      <c r="F69" s="938"/>
      <c r="G69" s="871"/>
      <c r="H69" s="929"/>
      <c r="I69" s="932"/>
      <c r="J69" s="935"/>
      <c r="K69" s="965"/>
      <c r="L69" s="254"/>
      <c r="M69" s="330">
        <v>4</v>
      </c>
      <c r="N69" s="334" t="str">
        <f t="shared" si="64"/>
        <v>CASI SEGURO</v>
      </c>
      <c r="O69" s="411">
        <f t="shared" si="65"/>
        <v>0.8</v>
      </c>
      <c r="P69" s="891"/>
      <c r="Q69" s="392">
        <v>2</v>
      </c>
      <c r="R69" s="334" t="str">
        <f t="shared" si="66"/>
        <v>MENOR</v>
      </c>
      <c r="S69" s="411">
        <f t="shared" si="67"/>
        <v>0.4</v>
      </c>
      <c r="T69" s="412" t="str">
        <f t="shared" si="59"/>
        <v>MODERADO</v>
      </c>
      <c r="U69" s="413">
        <v>4</v>
      </c>
      <c r="V69" s="168" t="s">
        <v>610</v>
      </c>
      <c r="W69" s="413" t="str">
        <f t="shared" si="49"/>
        <v>Probabilidad</v>
      </c>
      <c r="X69" s="414" t="s">
        <v>190</v>
      </c>
      <c r="Y69" s="414" t="s">
        <v>181</v>
      </c>
      <c r="Z69" s="415" t="str">
        <f t="shared" si="4"/>
        <v>40%</v>
      </c>
      <c r="AA69" s="414" t="s">
        <v>182</v>
      </c>
      <c r="AB69" s="414" t="s">
        <v>183</v>
      </c>
      <c r="AC69" s="414" t="s">
        <v>184</v>
      </c>
      <c r="AD69" s="416">
        <f>$AD68</f>
        <v>0.192</v>
      </c>
      <c r="AE69" s="445">
        <f>AE68</f>
        <v>9.5999999999999974E-2</v>
      </c>
      <c r="AF69" s="222" t="str">
        <f t="shared" si="71"/>
        <v>IMPROBABLE</v>
      </c>
      <c r="AG69" s="415">
        <f>AG68</f>
        <v>9.5999999999999974E-2</v>
      </c>
      <c r="AH69" s="222" t="str">
        <f t="shared" si="72"/>
        <v>MENOR</v>
      </c>
      <c r="AI69" s="415">
        <f>IFERROR(IF(W69="Impacto",(S69-(+S69*Z69)),IF(W69="Probabilidad",S69,"")),"")</f>
        <v>0.4</v>
      </c>
      <c r="AJ69" s="335" t="str">
        <f t="shared" si="68"/>
        <v>BAJO</v>
      </c>
      <c r="AK69" s="929"/>
      <c r="AL69" s="877"/>
      <c r="AM69" s="947"/>
      <c r="AN69" s="947"/>
      <c r="AO69" s="417" t="s">
        <v>746</v>
      </c>
      <c r="AP69" s="868"/>
    </row>
    <row r="70" spans="1:42" ht="264" x14ac:dyDescent="0.2">
      <c r="A70" s="866" t="s">
        <v>729</v>
      </c>
      <c r="B70" s="866">
        <v>4</v>
      </c>
      <c r="C70" s="927" t="s">
        <v>747</v>
      </c>
      <c r="D70" s="927" t="s">
        <v>748</v>
      </c>
      <c r="E70" s="927" t="s">
        <v>749</v>
      </c>
      <c r="F70" s="927" t="s">
        <v>500</v>
      </c>
      <c r="G70" s="927" t="s">
        <v>750</v>
      </c>
      <c r="H70" s="927" t="s">
        <v>568</v>
      </c>
      <c r="I70" s="930" t="s">
        <v>568</v>
      </c>
      <c r="J70" s="933" t="s">
        <v>582</v>
      </c>
      <c r="K70" s="933" t="s">
        <v>582</v>
      </c>
      <c r="L70" s="927" t="s">
        <v>231</v>
      </c>
      <c r="M70" s="975">
        <v>2</v>
      </c>
      <c r="N70" s="973" t="str">
        <f t="shared" si="64"/>
        <v>RARA VEZ</v>
      </c>
      <c r="O70" s="942">
        <f t="shared" si="65"/>
        <v>0.4</v>
      </c>
      <c r="P70" s="942" t="s">
        <v>320</v>
      </c>
      <c r="Q70" s="979">
        <v>2</v>
      </c>
      <c r="R70" s="981" t="str">
        <f t="shared" si="66"/>
        <v>MENOR</v>
      </c>
      <c r="S70" s="942">
        <f t="shared" si="67"/>
        <v>0.4</v>
      </c>
      <c r="T70" s="977" t="str">
        <f t="shared" si="59"/>
        <v>BAJO</v>
      </c>
      <c r="U70" s="154">
        <v>1</v>
      </c>
      <c r="V70" s="152" t="s">
        <v>751</v>
      </c>
      <c r="W70" s="154" t="str">
        <f>IF(OR(X70="Preventivo",X70="Detectivo"),"Probabilidad",IF(X70="Correctivo","Impacto",""))</f>
        <v>Probabilidad</v>
      </c>
      <c r="X70" s="178" t="s">
        <v>190</v>
      </c>
      <c r="Y70" s="178" t="s">
        <v>234</v>
      </c>
      <c r="Z70" s="227" t="str">
        <f t="shared" si="4"/>
        <v>50%</v>
      </c>
      <c r="AA70" s="178" t="s">
        <v>182</v>
      </c>
      <c r="AB70" s="178" t="s">
        <v>183</v>
      </c>
      <c r="AC70" s="178" t="s">
        <v>184</v>
      </c>
      <c r="AD70" s="178"/>
      <c r="AE70" s="249">
        <f t="shared" ref="AE70:AE86" si="73">IFERROR(IF(W70="Probabilidad",(O70-(+O70*Z70)),IF(W70="Impacto",O70,"")),"")</f>
        <v>0.2</v>
      </c>
      <c r="AF70" s="222" t="str">
        <f t="shared" si="71"/>
        <v>IMPROBABLE</v>
      </c>
      <c r="AG70" s="227">
        <f t="shared" ref="AG70:AG86" si="74">+AE70</f>
        <v>0.2</v>
      </c>
      <c r="AH70" s="222" t="str">
        <f t="shared" si="72"/>
        <v>MENOR</v>
      </c>
      <c r="AI70" s="227">
        <f t="shared" ref="AI70:AI71" si="75">IFERROR(IF(W70="Impacto",(S70-(+S70*Z70)),IF(W70="Probabilidad",S70,"")),"")</f>
        <v>0.4</v>
      </c>
      <c r="AJ70" s="225" t="str">
        <f t="shared" si="68"/>
        <v>BAJO</v>
      </c>
      <c r="AK70" s="927" t="s">
        <v>243</v>
      </c>
      <c r="AL70" s="939"/>
      <c r="AM70" s="939"/>
      <c r="AN70" s="939"/>
      <c r="AO70" s="939"/>
      <c r="AP70" s="866" t="s">
        <v>752</v>
      </c>
    </row>
    <row r="71" spans="1:42" ht="64.5" x14ac:dyDescent="0.2">
      <c r="A71" s="868"/>
      <c r="B71" s="868"/>
      <c r="C71" s="929"/>
      <c r="D71" s="929"/>
      <c r="E71" s="929"/>
      <c r="F71" s="929"/>
      <c r="G71" s="929"/>
      <c r="H71" s="929"/>
      <c r="I71" s="932"/>
      <c r="J71" s="935"/>
      <c r="K71" s="935"/>
      <c r="L71" s="929"/>
      <c r="M71" s="976"/>
      <c r="N71" s="974"/>
      <c r="O71" s="944"/>
      <c r="P71" s="944"/>
      <c r="Q71" s="980"/>
      <c r="R71" s="982"/>
      <c r="S71" s="944"/>
      <c r="T71" s="978"/>
      <c r="U71" s="154">
        <v>2</v>
      </c>
      <c r="V71" s="152"/>
      <c r="W71" s="154" t="str">
        <f>IF(OR(X71="Preventivo",X71="Detectivo"),"Probabilidad",IF(X71="Correctivo","Impacto",""))</f>
        <v>Probabilidad</v>
      </c>
      <c r="X71" s="178" t="s">
        <v>190</v>
      </c>
      <c r="Y71" s="178" t="s">
        <v>234</v>
      </c>
      <c r="Z71" s="227" t="str">
        <f t="shared" si="4"/>
        <v>50%</v>
      </c>
      <c r="AA71" s="178" t="s">
        <v>182</v>
      </c>
      <c r="AB71" s="178" t="s">
        <v>183</v>
      </c>
      <c r="AC71" s="178" t="s">
        <v>184</v>
      </c>
      <c r="AD71" s="178"/>
      <c r="AE71" s="249">
        <f t="shared" si="73"/>
        <v>0</v>
      </c>
      <c r="AF71" s="222" t="str">
        <f t="shared" si="71"/>
        <v>IMPROBABLE</v>
      </c>
      <c r="AG71" s="227">
        <f t="shared" si="74"/>
        <v>0</v>
      </c>
      <c r="AH71" s="222">
        <f t="shared" si="72"/>
        <v>0</v>
      </c>
      <c r="AI71" s="227">
        <f t="shared" si="75"/>
        <v>0</v>
      </c>
      <c r="AJ71" s="225" t="str">
        <f t="shared" si="68"/>
        <v/>
      </c>
      <c r="AK71" s="929"/>
      <c r="AL71" s="941"/>
      <c r="AM71" s="941"/>
      <c r="AN71" s="941"/>
      <c r="AO71" s="941"/>
      <c r="AP71" s="868"/>
    </row>
    <row r="72" spans="1:42" ht="409.5" x14ac:dyDescent="0.3">
      <c r="A72" s="916" t="s">
        <v>729</v>
      </c>
      <c r="B72" s="916">
        <v>4</v>
      </c>
      <c r="C72" s="936" t="s">
        <v>753</v>
      </c>
      <c r="D72" s="869" t="s">
        <v>754</v>
      </c>
      <c r="E72" s="869" t="s">
        <v>614</v>
      </c>
      <c r="F72" s="936" t="s">
        <v>500</v>
      </c>
      <c r="G72" s="869" t="s">
        <v>75</v>
      </c>
      <c r="H72" s="927" t="s">
        <v>568</v>
      </c>
      <c r="I72" s="930" t="s">
        <v>568</v>
      </c>
      <c r="J72" s="933" t="s">
        <v>198</v>
      </c>
      <c r="K72" s="963" t="s">
        <v>582</v>
      </c>
      <c r="L72" s="927" t="s">
        <v>240</v>
      </c>
      <c r="M72" s="330">
        <v>2</v>
      </c>
      <c r="N72" s="331" t="str">
        <f t="shared" si="64"/>
        <v>RARA VEZ</v>
      </c>
      <c r="O72" s="332">
        <f t="shared" si="65"/>
        <v>0.4</v>
      </c>
      <c r="P72" s="889" t="s">
        <v>583</v>
      </c>
      <c r="Q72" s="392">
        <v>2</v>
      </c>
      <c r="R72" s="334" t="str">
        <f t="shared" si="66"/>
        <v>MENOR</v>
      </c>
      <c r="S72" s="406">
        <f t="shared" si="67"/>
        <v>0.4</v>
      </c>
      <c r="T72" s="335" t="str">
        <f t="shared" si="59"/>
        <v>BAJO</v>
      </c>
      <c r="U72" s="154">
        <v>1</v>
      </c>
      <c r="V72" s="134" t="s">
        <v>755</v>
      </c>
      <c r="W72" s="154" t="str">
        <f>IF(OR(X72="Preventivo",X72="Detectivo"),"Probabilidad",IF(X72="Correctivo","Impacto",""))</f>
        <v>Probabilidad</v>
      </c>
      <c r="X72" s="178" t="s">
        <v>190</v>
      </c>
      <c r="Y72" s="178" t="s">
        <v>181</v>
      </c>
      <c r="Z72" s="227" t="str">
        <f t="shared" si="4"/>
        <v>40%</v>
      </c>
      <c r="AA72" s="178" t="s">
        <v>182</v>
      </c>
      <c r="AB72" s="178" t="s">
        <v>183</v>
      </c>
      <c r="AC72" s="178" t="s">
        <v>184</v>
      </c>
      <c r="AD72" s="407"/>
      <c r="AE72" s="249">
        <f>IFERROR(IF(W72="Probabilidad",(O72-(+O72*Z72)),IF(W72="Impacto",O72,"")),"")</f>
        <v>0.24</v>
      </c>
      <c r="AF72" s="222" t="str">
        <f t="shared" si="71"/>
        <v>RARA VEZ</v>
      </c>
      <c r="AG72" s="227">
        <f t="shared" si="74"/>
        <v>0.24</v>
      </c>
      <c r="AH72" s="222" t="str">
        <f t="shared" si="72"/>
        <v>MENOR</v>
      </c>
      <c r="AI72" s="227">
        <f>IFERROR(IF(W72="Impacto",(S72-(+S72*Z72)),IF(W72="Probabilidad",S72,"")),"")</f>
        <v>0.4</v>
      </c>
      <c r="AJ72" s="335" t="s">
        <v>265</v>
      </c>
      <c r="AK72" s="927" t="s">
        <v>601</v>
      </c>
      <c r="AL72" s="875" t="s">
        <v>616</v>
      </c>
      <c r="AM72" s="939" t="s">
        <v>603</v>
      </c>
      <c r="AN72" s="939" t="s">
        <v>604</v>
      </c>
      <c r="AO72" s="409" t="s">
        <v>617</v>
      </c>
      <c r="AP72" s="257" t="s">
        <v>366</v>
      </c>
    </row>
    <row r="73" spans="1:42" ht="409.5" x14ac:dyDescent="0.2">
      <c r="A73" s="917"/>
      <c r="B73" s="917"/>
      <c r="C73" s="937"/>
      <c r="D73" s="870"/>
      <c r="E73" s="870"/>
      <c r="F73" s="937"/>
      <c r="G73" s="870"/>
      <c r="H73" s="928"/>
      <c r="I73" s="931"/>
      <c r="J73" s="934"/>
      <c r="K73" s="964"/>
      <c r="L73" s="929"/>
      <c r="M73" s="330">
        <v>2</v>
      </c>
      <c r="N73" s="331" t="str">
        <f t="shared" si="64"/>
        <v>RARA VEZ</v>
      </c>
      <c r="O73" s="332">
        <f t="shared" si="65"/>
        <v>0.4</v>
      </c>
      <c r="P73" s="890"/>
      <c r="Q73" s="392">
        <v>2</v>
      </c>
      <c r="R73" s="334" t="str">
        <f t="shared" si="66"/>
        <v>MENOR</v>
      </c>
      <c r="S73" s="406">
        <f t="shared" si="67"/>
        <v>0.4</v>
      </c>
      <c r="T73" s="335" t="str">
        <f t="shared" si="59"/>
        <v>BAJO</v>
      </c>
      <c r="U73" s="282">
        <v>2</v>
      </c>
      <c r="V73" s="287" t="s">
        <v>618</v>
      </c>
      <c r="W73" s="282" t="s">
        <v>322</v>
      </c>
      <c r="X73" s="446" t="s">
        <v>190</v>
      </c>
      <c r="Y73" s="446" t="s">
        <v>234</v>
      </c>
      <c r="Z73" s="447" t="str">
        <f t="shared" si="4"/>
        <v>50%</v>
      </c>
      <c r="AA73" s="446" t="s">
        <v>182</v>
      </c>
      <c r="AB73" s="446" t="s">
        <v>183</v>
      </c>
      <c r="AC73" s="446" t="s">
        <v>184</v>
      </c>
      <c r="AD73" s="228">
        <f>IF(ISBLANK(V73),0,Z73*AE72)</f>
        <v>0.12</v>
      </c>
      <c r="AE73" s="228">
        <f>AE72-AD73</f>
        <v>0.12</v>
      </c>
      <c r="AF73" s="222" t="str">
        <f t="shared" si="71"/>
        <v>IMPROBABLE</v>
      </c>
      <c r="AG73" s="447">
        <f t="shared" si="74"/>
        <v>0.12</v>
      </c>
      <c r="AH73" s="222" t="str">
        <f t="shared" si="72"/>
        <v>MENOR</v>
      </c>
      <c r="AI73" s="447">
        <f>IFERROR(IF(W73="Impacto",(S73-(+S73*Z73)),IF(W73="Probabilidad",S73,"")),"")</f>
        <v>0.4</v>
      </c>
      <c r="AJ73" s="335" t="str">
        <f t="shared" si="68"/>
        <v>BAJO</v>
      </c>
      <c r="AK73" s="928"/>
      <c r="AL73" s="876"/>
      <c r="AM73" s="940"/>
      <c r="AN73" s="940"/>
      <c r="AO73" s="410" t="s">
        <v>619</v>
      </c>
      <c r="AP73" s="138" t="s">
        <v>188</v>
      </c>
    </row>
    <row r="74" spans="1:42" ht="409.5" x14ac:dyDescent="0.2">
      <c r="A74" s="917"/>
      <c r="B74" s="917"/>
      <c r="C74" s="937"/>
      <c r="D74" s="870"/>
      <c r="E74" s="870"/>
      <c r="F74" s="937"/>
      <c r="G74" s="870"/>
      <c r="H74" s="928"/>
      <c r="I74" s="931"/>
      <c r="J74" s="934"/>
      <c r="K74" s="964"/>
      <c r="L74" s="250"/>
      <c r="M74" s="330">
        <v>2</v>
      </c>
      <c r="N74" s="331" t="str">
        <f t="shared" si="64"/>
        <v>RARA VEZ</v>
      </c>
      <c r="O74" s="332">
        <f t="shared" si="65"/>
        <v>0.4</v>
      </c>
      <c r="P74" s="890"/>
      <c r="Q74" s="392">
        <v>2</v>
      </c>
      <c r="R74" s="334" t="str">
        <f t="shared" si="66"/>
        <v>MENOR</v>
      </c>
      <c r="S74" s="406">
        <f t="shared" si="67"/>
        <v>0.4</v>
      </c>
      <c r="T74" s="335" t="str">
        <f t="shared" si="59"/>
        <v>BAJO</v>
      </c>
      <c r="U74" s="282">
        <v>3</v>
      </c>
      <c r="V74" s="287" t="s">
        <v>756</v>
      </c>
      <c r="W74" s="282" t="s">
        <v>322</v>
      </c>
      <c r="X74" s="446" t="s">
        <v>190</v>
      </c>
      <c r="Y74" s="446" t="s">
        <v>234</v>
      </c>
      <c r="Z74" s="447" t="str">
        <f t="shared" si="4"/>
        <v>50%</v>
      </c>
      <c r="AA74" s="446" t="s">
        <v>182</v>
      </c>
      <c r="AB74" s="446" t="s">
        <v>183</v>
      </c>
      <c r="AC74" s="446" t="s">
        <v>184</v>
      </c>
      <c r="AD74" s="228">
        <f t="shared" ref="AD74:AD77" si="76">IF(ISBLANK(V74),0,Z74*AE73)</f>
        <v>0.06</v>
      </c>
      <c r="AE74" s="228">
        <f t="shared" ref="AE74:AE75" si="77">AE73-AD74</f>
        <v>0.06</v>
      </c>
      <c r="AF74" s="222" t="str">
        <f t="shared" si="71"/>
        <v>IMPROBABLE</v>
      </c>
      <c r="AG74" s="447">
        <f t="shared" si="74"/>
        <v>0.06</v>
      </c>
      <c r="AH74" s="222" t="str">
        <f t="shared" si="72"/>
        <v>MENOR</v>
      </c>
      <c r="AI74" s="447">
        <f>IFERROR(IF(W74="Impacto",(S74-(+S74*Z74)),IF(W74="Probabilidad",S74,"")),"")</f>
        <v>0.4</v>
      </c>
      <c r="AJ74" s="335" t="str">
        <f t="shared" si="68"/>
        <v>BAJO</v>
      </c>
      <c r="AK74" s="928"/>
      <c r="AL74" s="876"/>
      <c r="AM74" s="940"/>
      <c r="AN74" s="940"/>
      <c r="AO74" s="410" t="s">
        <v>621</v>
      </c>
      <c r="AP74" s="138" t="s">
        <v>188</v>
      </c>
    </row>
    <row r="75" spans="1:42" ht="409.5" x14ac:dyDescent="0.2">
      <c r="A75" s="918"/>
      <c r="B75" s="918"/>
      <c r="C75" s="938"/>
      <c r="D75" s="871"/>
      <c r="E75" s="871"/>
      <c r="F75" s="938"/>
      <c r="G75" s="871"/>
      <c r="H75" s="929"/>
      <c r="I75" s="932"/>
      <c r="J75" s="935"/>
      <c r="K75" s="965"/>
      <c r="L75" s="250"/>
      <c r="M75" s="448">
        <v>2</v>
      </c>
      <c r="N75" s="331" t="str">
        <f t="shared" si="64"/>
        <v>RARA VEZ</v>
      </c>
      <c r="O75" s="332">
        <f t="shared" si="65"/>
        <v>0.4</v>
      </c>
      <c r="P75" s="891"/>
      <c r="Q75" s="392">
        <v>2</v>
      </c>
      <c r="R75" s="334" t="str">
        <f t="shared" si="66"/>
        <v>MENOR</v>
      </c>
      <c r="S75" s="406">
        <f t="shared" si="67"/>
        <v>0.4</v>
      </c>
      <c r="T75" s="335" t="str">
        <f t="shared" si="59"/>
        <v>BAJO</v>
      </c>
      <c r="U75" s="282">
        <v>4</v>
      </c>
      <c r="V75" s="293" t="s">
        <v>622</v>
      </c>
      <c r="W75" s="282" t="s">
        <v>322</v>
      </c>
      <c r="X75" s="446" t="s">
        <v>190</v>
      </c>
      <c r="Y75" s="446" t="s">
        <v>234</v>
      </c>
      <c r="Z75" s="447" t="str">
        <f t="shared" si="4"/>
        <v>50%</v>
      </c>
      <c r="AA75" s="446" t="s">
        <v>182</v>
      </c>
      <c r="AB75" s="446" t="s">
        <v>183</v>
      </c>
      <c r="AC75" s="446" t="s">
        <v>184</v>
      </c>
      <c r="AD75" s="228">
        <f t="shared" si="76"/>
        <v>0.03</v>
      </c>
      <c r="AE75" s="228">
        <f t="shared" si="77"/>
        <v>0.03</v>
      </c>
      <c r="AF75" s="222" t="str">
        <f t="shared" si="71"/>
        <v>IMPROBABLE</v>
      </c>
      <c r="AG75" s="447">
        <f t="shared" si="74"/>
        <v>0.03</v>
      </c>
      <c r="AH75" s="222" t="str">
        <f t="shared" si="72"/>
        <v>MENOR</v>
      </c>
      <c r="AI75" s="447"/>
      <c r="AJ75" s="335" t="str">
        <f t="shared" si="68"/>
        <v>BAJO</v>
      </c>
      <c r="AK75" s="929"/>
      <c r="AL75" s="877"/>
      <c r="AM75" s="941"/>
      <c r="AN75" s="941"/>
      <c r="AO75" s="417" t="s">
        <v>623</v>
      </c>
      <c r="AP75" s="138" t="s">
        <v>188</v>
      </c>
    </row>
    <row r="76" spans="1:42" ht="409.5" x14ac:dyDescent="0.2">
      <c r="A76" s="916" t="s">
        <v>729</v>
      </c>
      <c r="B76" s="916">
        <v>5</v>
      </c>
      <c r="C76" s="983" t="s">
        <v>757</v>
      </c>
      <c r="D76" s="895" t="s">
        <v>625</v>
      </c>
      <c r="E76" s="936" t="s">
        <v>626</v>
      </c>
      <c r="F76" s="936" t="s">
        <v>500</v>
      </c>
      <c r="G76" s="919" t="s">
        <v>76</v>
      </c>
      <c r="H76" s="927" t="s">
        <v>568</v>
      </c>
      <c r="I76" s="930" t="s">
        <v>568</v>
      </c>
      <c r="J76" s="933" t="s">
        <v>198</v>
      </c>
      <c r="K76" s="963" t="s">
        <v>582</v>
      </c>
      <c r="L76" s="927" t="s">
        <v>240</v>
      </c>
      <c r="M76" s="330">
        <v>4</v>
      </c>
      <c r="N76" s="449" t="str">
        <f t="shared" si="64"/>
        <v>CASI SEGURO</v>
      </c>
      <c r="O76" s="942">
        <f t="shared" si="65"/>
        <v>0.8</v>
      </c>
      <c r="P76" s="889" t="s">
        <v>583</v>
      </c>
      <c r="Q76" s="333">
        <v>3</v>
      </c>
      <c r="R76" s="450" t="str">
        <f t="shared" si="66"/>
        <v>MODERADO</v>
      </c>
      <c r="S76" s="406">
        <f t="shared" si="67"/>
        <v>0.6</v>
      </c>
      <c r="T76" s="335" t="str">
        <f t="shared" si="59"/>
        <v>ALTO</v>
      </c>
      <c r="U76" s="154">
        <v>1</v>
      </c>
      <c r="V76" s="134" t="s">
        <v>758</v>
      </c>
      <c r="W76" s="154" t="s">
        <v>322</v>
      </c>
      <c r="X76" s="178" t="s">
        <v>190</v>
      </c>
      <c r="Y76" s="178" t="s">
        <v>181</v>
      </c>
      <c r="Z76" s="227" t="str">
        <f t="shared" si="4"/>
        <v>40%</v>
      </c>
      <c r="AA76" s="178" t="s">
        <v>182</v>
      </c>
      <c r="AB76" s="178" t="s">
        <v>183</v>
      </c>
      <c r="AC76" s="178" t="s">
        <v>184</v>
      </c>
      <c r="AD76" s="178"/>
      <c r="AE76" s="249">
        <f t="shared" si="73"/>
        <v>0.48</v>
      </c>
      <c r="AF76" s="222" t="str">
        <f t="shared" si="71"/>
        <v>PROBABLE</v>
      </c>
      <c r="AG76" s="227">
        <f t="shared" si="74"/>
        <v>0.48</v>
      </c>
      <c r="AH76" s="222" t="str">
        <f t="shared" si="72"/>
        <v>MODERADO</v>
      </c>
      <c r="AI76" s="227">
        <f t="shared" ref="AI76:AI105" si="78">IFERROR(IF(W76="Impacto",(S76-(+S76*Z76)),IF(W76="Probabilidad",S76,"")),"")</f>
        <v>0.6</v>
      </c>
      <c r="AJ76" s="225" t="str">
        <f t="shared" si="68"/>
        <v>MODERADO</v>
      </c>
      <c r="AK76" s="927" t="s">
        <v>601</v>
      </c>
      <c r="AL76" s="875" t="s">
        <v>759</v>
      </c>
      <c r="AM76" s="875" t="s">
        <v>760</v>
      </c>
      <c r="AN76" s="939" t="s">
        <v>604</v>
      </c>
      <c r="AO76" s="409" t="s">
        <v>630</v>
      </c>
      <c r="AP76" s="866" t="s">
        <v>188</v>
      </c>
    </row>
    <row r="77" spans="1:42" ht="409.5" x14ac:dyDescent="0.2">
      <c r="A77" s="917"/>
      <c r="B77" s="917"/>
      <c r="C77" s="984"/>
      <c r="D77" s="896"/>
      <c r="E77" s="937"/>
      <c r="F77" s="937"/>
      <c r="G77" s="920"/>
      <c r="H77" s="928"/>
      <c r="I77" s="931"/>
      <c r="J77" s="934"/>
      <c r="K77" s="964"/>
      <c r="L77" s="928"/>
      <c r="M77" s="330">
        <v>4</v>
      </c>
      <c r="N77" s="449" t="str">
        <f t="shared" si="64"/>
        <v>CASI SEGURO</v>
      </c>
      <c r="O77" s="943"/>
      <c r="P77" s="890"/>
      <c r="Q77" s="333">
        <v>3</v>
      </c>
      <c r="R77" s="450" t="str">
        <f t="shared" si="66"/>
        <v>MODERADO</v>
      </c>
      <c r="S77" s="406">
        <f t="shared" si="67"/>
        <v>0.6</v>
      </c>
      <c r="T77" s="335" t="str">
        <f t="shared" si="59"/>
        <v>ALTO</v>
      </c>
      <c r="U77" s="154">
        <v>2</v>
      </c>
      <c r="V77" s="134" t="s">
        <v>761</v>
      </c>
      <c r="W77" s="154" t="s">
        <v>322</v>
      </c>
      <c r="X77" s="178" t="s">
        <v>190</v>
      </c>
      <c r="Y77" s="178" t="s">
        <v>181</v>
      </c>
      <c r="Z77" s="227" t="str">
        <f t="shared" si="4"/>
        <v>40%</v>
      </c>
      <c r="AA77" s="178" t="s">
        <v>182</v>
      </c>
      <c r="AB77" s="178" t="s">
        <v>183</v>
      </c>
      <c r="AC77" s="178" t="s">
        <v>184</v>
      </c>
      <c r="AD77" s="228">
        <f t="shared" si="76"/>
        <v>0.192</v>
      </c>
      <c r="AE77" s="249">
        <f>AE76-AD77</f>
        <v>0.28799999999999998</v>
      </c>
      <c r="AF77" s="222" t="str">
        <f t="shared" si="71"/>
        <v>RARA VEZ</v>
      </c>
      <c r="AG77" s="227">
        <f t="shared" si="74"/>
        <v>0.28799999999999998</v>
      </c>
      <c r="AH77" s="222" t="str">
        <f t="shared" si="72"/>
        <v>MODERADO</v>
      </c>
      <c r="AI77" s="227"/>
      <c r="AJ77" s="225" t="str">
        <f t="shared" si="68"/>
        <v>MODERADO</v>
      </c>
      <c r="AK77" s="928"/>
      <c r="AL77" s="876"/>
      <c r="AM77" s="876"/>
      <c r="AN77" s="940"/>
      <c r="AO77" s="410" t="s">
        <v>762</v>
      </c>
      <c r="AP77" s="867"/>
    </row>
    <row r="78" spans="1:42" ht="409.5" x14ac:dyDescent="0.2">
      <c r="A78" s="918"/>
      <c r="B78" s="918"/>
      <c r="C78" s="985"/>
      <c r="D78" s="897"/>
      <c r="E78" s="938"/>
      <c r="F78" s="938"/>
      <c r="G78" s="921"/>
      <c r="H78" s="929"/>
      <c r="I78" s="932"/>
      <c r="J78" s="935"/>
      <c r="K78" s="965"/>
      <c r="L78" s="929"/>
      <c r="M78" s="330">
        <v>4</v>
      </c>
      <c r="N78" s="449" t="str">
        <f t="shared" si="64"/>
        <v>CASI SEGURO</v>
      </c>
      <c r="O78" s="944"/>
      <c r="P78" s="891"/>
      <c r="Q78" s="333">
        <v>3</v>
      </c>
      <c r="R78" s="450" t="str">
        <f t="shared" si="66"/>
        <v>MODERADO</v>
      </c>
      <c r="S78" s="406">
        <f t="shared" si="67"/>
        <v>0.6</v>
      </c>
      <c r="T78" s="335" t="str">
        <f t="shared" si="59"/>
        <v>ALTO</v>
      </c>
      <c r="U78" s="154">
        <v>3</v>
      </c>
      <c r="V78" s="134" t="s">
        <v>763</v>
      </c>
      <c r="W78" s="154" t="s">
        <v>322</v>
      </c>
      <c r="X78" s="178" t="s">
        <v>190</v>
      </c>
      <c r="Y78" s="178" t="s">
        <v>181</v>
      </c>
      <c r="Z78" s="227" t="str">
        <f t="shared" ref="Z78:Z111" si="79">IF(AND(X78="Preventivo",Y78="Automático"),"50%",IF(AND(X78="Preventivo",Y78="Manual"),"40%",IF(AND(X78="Detectivo",Y78="Automático"),"40%",IF(AND(X78="Detectivo",Y78="Manual"),"30%",IF(AND(X78="Correctivo",Y78="Automático"),"35%",IF(AND(X78="Correctivo",Y78="Manual"),"25%",""))))))</f>
        <v>40%</v>
      </c>
      <c r="AA78" s="178" t="s">
        <v>182</v>
      </c>
      <c r="AB78" s="178" t="s">
        <v>183</v>
      </c>
      <c r="AC78" s="178" t="s">
        <v>184</v>
      </c>
      <c r="AD78" s="178"/>
      <c r="AE78" s="249">
        <f t="shared" si="73"/>
        <v>0</v>
      </c>
      <c r="AF78" s="222" t="str">
        <f t="shared" si="71"/>
        <v>IMPROBABLE</v>
      </c>
      <c r="AG78" s="227">
        <f t="shared" si="74"/>
        <v>0</v>
      </c>
      <c r="AH78" s="222" t="str">
        <f t="shared" si="72"/>
        <v>MODERADO</v>
      </c>
      <c r="AI78" s="227">
        <f t="shared" si="78"/>
        <v>0.6</v>
      </c>
      <c r="AJ78" s="225" t="str">
        <f t="shared" si="68"/>
        <v>MODERADO</v>
      </c>
      <c r="AK78" s="929"/>
      <c r="AL78" s="877"/>
      <c r="AM78" s="877"/>
      <c r="AN78" s="941"/>
      <c r="AO78" s="417" t="s">
        <v>634</v>
      </c>
      <c r="AP78" s="868"/>
    </row>
    <row r="79" spans="1:42" ht="409.5" x14ac:dyDescent="0.2">
      <c r="A79" s="866" t="s">
        <v>729</v>
      </c>
      <c r="B79" s="866">
        <v>6</v>
      </c>
      <c r="C79" s="869" t="s">
        <v>700</v>
      </c>
      <c r="D79" s="895" t="s">
        <v>636</v>
      </c>
      <c r="E79" s="869" t="s">
        <v>637</v>
      </c>
      <c r="F79" s="936" t="s">
        <v>500</v>
      </c>
      <c r="G79" s="919" t="s">
        <v>77</v>
      </c>
      <c r="H79" s="927" t="s">
        <v>568</v>
      </c>
      <c r="I79" s="930" t="s">
        <v>568</v>
      </c>
      <c r="J79" s="451" t="s">
        <v>198</v>
      </c>
      <c r="K79" s="963" t="s">
        <v>582</v>
      </c>
      <c r="L79" s="152" t="s">
        <v>240</v>
      </c>
      <c r="M79" s="330">
        <v>3</v>
      </c>
      <c r="N79" s="222" t="str">
        <f t="shared" si="64"/>
        <v>PROBABLE</v>
      </c>
      <c r="O79" s="223">
        <f t="shared" ref="O79:O88" si="80">IF(N79="","",IF(N79="IMPROBABLE",0.2,IF(N79="RARA VEZ",0.4,IF(N79="PROBABLE",0.6,IF(N79="CASI SEGURO",0.8,IF(N79="INMINENTE",1,))))))</f>
        <v>0.6</v>
      </c>
      <c r="P79" s="889" t="s">
        <v>654</v>
      </c>
      <c r="Q79" s="392">
        <v>4</v>
      </c>
      <c r="R79" s="424" t="str">
        <f t="shared" si="66"/>
        <v>MAYOR</v>
      </c>
      <c r="S79" s="223">
        <f t="shared" si="67"/>
        <v>0.8</v>
      </c>
      <c r="T79" s="225" t="str">
        <f t="shared" si="59"/>
        <v>ALTO</v>
      </c>
      <c r="U79" s="154">
        <v>1</v>
      </c>
      <c r="V79" s="134" t="s">
        <v>764</v>
      </c>
      <c r="W79" s="154" t="s">
        <v>322</v>
      </c>
      <c r="X79" s="178" t="s">
        <v>190</v>
      </c>
      <c r="Y79" s="178" t="s">
        <v>181</v>
      </c>
      <c r="Z79" s="227" t="str">
        <f t="shared" si="79"/>
        <v>40%</v>
      </c>
      <c r="AA79" s="178" t="s">
        <v>182</v>
      </c>
      <c r="AB79" s="178" t="s">
        <v>183</v>
      </c>
      <c r="AC79" s="178" t="s">
        <v>184</v>
      </c>
      <c r="AD79" s="178"/>
      <c r="AE79" s="249">
        <f t="shared" si="73"/>
        <v>0.36</v>
      </c>
      <c r="AF79" s="222" t="str">
        <f t="shared" si="71"/>
        <v>RARA VEZ</v>
      </c>
      <c r="AG79" s="227">
        <f t="shared" si="74"/>
        <v>0.36</v>
      </c>
      <c r="AH79" s="222" t="str">
        <f t="shared" si="72"/>
        <v>MAYOR</v>
      </c>
      <c r="AI79" s="227">
        <f t="shared" si="78"/>
        <v>0.8</v>
      </c>
      <c r="AJ79" s="225" t="str">
        <f t="shared" ref="AJ79:AJ84" si="81">IFERROR(IF(OR(AND(AF79="IMPROBABLE",AH79="LEVE"),AND(AF79="IMPROBABLE",AH79="MENOR"),AND(AF79="IMPROBABLE",AH79="MODERADO")),"BAJO",IF(OR(AND(AF79="IMPROBABLE",AH79="MODERADO"),AND(AF79="RARA VEZ",AH79="MENOR"),AND(AF79="RARA VEZ",AH79="MODERADO"),AND(AF79="PROBABLE",AH79="LEVE"),AND(AF79="PROBABLE",AH79="MENOR"),AND(AF79="PROBABLE",AH79="MODERADO"),AND(AF79="CASI SEGURO",AH79="LEVE"),AND(AF79="CASI SEGURO",AH79="MENOR")),"MODERADO",IF(OR(AND(AF79="IMPROBABLE",AH79="MAYOR"),AND(AF79="RARA VEZ",AH79="MAYOR"),AND(AF79="PROBABLE",AH79="MAYOR"),AND(AF79="CASI SEGURO",AH79="MODERADO"),AND(AF79="CASI SEGURO",AH79="MAYOR"),AND(AF79="INMINENTE",AH79="LEVE"),AND(AF79="INMINENTE",AH79="MENOR"),AND(AF79="CASI SEGURO",AH79="MODERADO"),AND(AF79="INMINENTE",AH79="MAYOR")),"ALTO",IF(OR(AND(AF79="IMPROBABLE",AH79="CATASTRÓFICO"),AND(AF79="RARA VEZ",AH79="CATASTRÓFICO"),AND(AF79="PROBABLE",AH79="CATASTRÓFICO"),AND(AF79="CASI SEGURO",AH79="CATASTRÓFICO"),AND(AF79="INMINENTE",AH79="CATASTRÓFICO")),"EXTREMO","")))),"")</f>
        <v>ALTO</v>
      </c>
      <c r="AK79" s="927" t="s">
        <v>601</v>
      </c>
      <c r="AL79" s="875" t="s">
        <v>765</v>
      </c>
      <c r="AM79" s="875" t="s">
        <v>641</v>
      </c>
      <c r="AN79" s="939" t="s">
        <v>604</v>
      </c>
      <c r="AO79" s="409" t="s">
        <v>766</v>
      </c>
      <c r="AP79" s="866" t="s">
        <v>188</v>
      </c>
    </row>
    <row r="80" spans="1:42" ht="409.5" x14ac:dyDescent="0.2">
      <c r="A80" s="868"/>
      <c r="B80" s="868"/>
      <c r="C80" s="871"/>
      <c r="D80" s="897"/>
      <c r="E80" s="871"/>
      <c r="F80" s="938"/>
      <c r="G80" s="921"/>
      <c r="H80" s="929"/>
      <c r="I80" s="932"/>
      <c r="J80" s="452"/>
      <c r="K80" s="965"/>
      <c r="L80" s="152"/>
      <c r="M80" s="330">
        <v>3</v>
      </c>
      <c r="N80" s="222" t="str">
        <f t="shared" si="64"/>
        <v>PROBABLE</v>
      </c>
      <c r="O80" s="223">
        <f t="shared" si="80"/>
        <v>0.6</v>
      </c>
      <c r="P80" s="891"/>
      <c r="Q80" s="392">
        <v>4</v>
      </c>
      <c r="R80" s="424" t="str">
        <f t="shared" si="66"/>
        <v>MAYOR</v>
      </c>
      <c r="S80" s="223">
        <f t="shared" si="67"/>
        <v>0.8</v>
      </c>
      <c r="T80" s="225" t="str">
        <f t="shared" si="59"/>
        <v>ALTO</v>
      </c>
      <c r="U80" s="154">
        <v>2</v>
      </c>
      <c r="V80" s="134" t="s">
        <v>767</v>
      </c>
      <c r="W80" s="154" t="s">
        <v>322</v>
      </c>
      <c r="X80" s="178" t="s">
        <v>190</v>
      </c>
      <c r="Y80" s="178" t="s">
        <v>181</v>
      </c>
      <c r="Z80" s="227" t="str">
        <f t="shared" si="79"/>
        <v>40%</v>
      </c>
      <c r="AA80" s="178" t="s">
        <v>182</v>
      </c>
      <c r="AB80" s="178" t="s">
        <v>183</v>
      </c>
      <c r="AC80" s="178" t="s">
        <v>184</v>
      </c>
      <c r="AD80" s="178"/>
      <c r="AE80" s="249">
        <v>0</v>
      </c>
      <c r="AF80" s="222" t="str">
        <f t="shared" si="71"/>
        <v>IMPROBABLE</v>
      </c>
      <c r="AG80" s="227">
        <f t="shared" si="74"/>
        <v>0</v>
      </c>
      <c r="AH80" s="222" t="str">
        <f t="shared" si="72"/>
        <v>MAYOR</v>
      </c>
      <c r="AI80" s="227">
        <f t="shared" si="78"/>
        <v>0.8</v>
      </c>
      <c r="AJ80" s="225" t="str">
        <f>IFERROR(IF(OR(AND(AF80="IMPROBABLE",AH80="LEVE"),AND(AF80="IMPROBABLE",AH80="MENOR"),AND(AF80="IMPROBABLE",AH80="MODERADO")),"BAJO",IF(OR(AND(AF80="IMPROBABLE",AH80="MODERADO"),AND(AF80="RARA VEZ",AH80="MENOR"),AND(AF80="RARA VEZ",AH80="MODERADO"),AND(AF80="PROBABLE",AH80="LEVE"),AND(AF80="PROBABLE",AH80="MENOR"),AND(AF80="PROBABLE",AH80="MODERADO"),AND(AF80="CASI SEGURO",AH80="LEVE"),AND(AF80="CASI SEGURO",AH80="MENOR")),"MODERADO",IF(OR(AND(AF80="IMPROBABLE",AH80="MAYOR"),AND(AF80="RARA VEZ",AH80="MAYOR"),AND(AF80="PROBABLE",AH80="MAYOR"),AND(AF80="CASI SEGURO",AH80="MODERADO"),AND(AF80="CASI SEGURO",AH80="MAYOR"),AND(AF80="INMINENTE",AH80="LEVE"),AND(AF80="INMINENTE",AH80="MENOR"),AND(AF80="CASI SEGURO",AH80="MODERADO"),AND(AF80="INMINENTE",AH80="MAYOR")),"MODERADO",IF(OR(AND(AF80="IMPROBABLE",AH80="CATASTRÓFICO"),AND(AF80="RARA VEZ",AH80="CATASTRÓFICO"),AND(AF80="PROBABLE",AH80="CATASTRÓFICO"),AND(AF80="CASI SEGURO",AH80="CATASTRÓFICO"),AND(AF80="INMINENTE",AH80="CATASTRÓFICO")),"EXTREMO","")))),"")</f>
        <v>MODERADO</v>
      </c>
      <c r="AK80" s="929"/>
      <c r="AL80" s="877"/>
      <c r="AM80" s="877"/>
      <c r="AN80" s="941"/>
      <c r="AO80" s="417" t="s">
        <v>768</v>
      </c>
      <c r="AP80" s="868"/>
    </row>
    <row r="81" spans="1:42" ht="409.5" x14ac:dyDescent="0.2">
      <c r="A81" s="167" t="s">
        <v>729</v>
      </c>
      <c r="B81" s="167">
        <v>7</v>
      </c>
      <c r="C81" s="134" t="s">
        <v>706</v>
      </c>
      <c r="D81" s="168" t="s">
        <v>646</v>
      </c>
      <c r="E81" s="134" t="s">
        <v>647</v>
      </c>
      <c r="F81" s="155" t="s">
        <v>500</v>
      </c>
      <c r="G81" s="319" t="s">
        <v>59</v>
      </c>
      <c r="H81" s="134" t="s">
        <v>568</v>
      </c>
      <c r="I81" s="426" t="s">
        <v>568</v>
      </c>
      <c r="J81" s="168" t="s">
        <v>198</v>
      </c>
      <c r="K81" s="316" t="s">
        <v>582</v>
      </c>
      <c r="L81" s="134" t="s">
        <v>240</v>
      </c>
      <c r="M81" s="427">
        <v>1</v>
      </c>
      <c r="N81" s="295" t="str">
        <f t="shared" si="64"/>
        <v>IMPROBABLE</v>
      </c>
      <c r="O81" s="156">
        <f t="shared" si="80"/>
        <v>0.2</v>
      </c>
      <c r="P81" s="349" t="s">
        <v>654</v>
      </c>
      <c r="Q81" s="428">
        <v>4</v>
      </c>
      <c r="R81" s="429" t="str">
        <f t="shared" si="66"/>
        <v>MAYOR</v>
      </c>
      <c r="S81" s="156">
        <f t="shared" si="67"/>
        <v>0.8</v>
      </c>
      <c r="T81" s="297" t="str">
        <f t="shared" si="59"/>
        <v>ALTO</v>
      </c>
      <c r="U81" s="167">
        <v>1</v>
      </c>
      <c r="V81" s="134" t="s">
        <v>769</v>
      </c>
      <c r="W81" s="167" t="s">
        <v>322</v>
      </c>
      <c r="X81" s="298" t="s">
        <v>190</v>
      </c>
      <c r="Y81" s="298" t="s">
        <v>181</v>
      </c>
      <c r="Z81" s="299" t="str">
        <f t="shared" si="79"/>
        <v>40%</v>
      </c>
      <c r="AA81" s="298" t="s">
        <v>182</v>
      </c>
      <c r="AB81" s="298" t="s">
        <v>183</v>
      </c>
      <c r="AC81" s="298" t="s">
        <v>184</v>
      </c>
      <c r="AD81" s="298"/>
      <c r="AE81" s="300">
        <f t="shared" si="73"/>
        <v>0.12</v>
      </c>
      <c r="AF81" s="295" t="str">
        <f t="shared" si="71"/>
        <v>IMPROBABLE</v>
      </c>
      <c r="AG81" s="299">
        <f t="shared" si="74"/>
        <v>0.12</v>
      </c>
      <c r="AH81" s="295" t="str">
        <f t="shared" si="72"/>
        <v>MAYOR</v>
      </c>
      <c r="AI81" s="299">
        <f t="shared" si="78"/>
        <v>0.8</v>
      </c>
      <c r="AJ81" s="297" t="str">
        <f>IFERROR(IF(OR(AND(AF81="IMPROBABLE",AH81="LEVE"),AND(AF81="IMPROBABLE",AH81="MENOR"),AND(AF81="IMPROBABLE",AH81="MODERADO")),"BAJO",IF(OR(AND(AF81="IMPROBABLE",AH81="MODERADO"),AND(AF81="RARA VEZ",AH81="MENOR"),AND(AF81="RARA VEZ",AH81="MODERADO"),AND(AF81="PROBABLE",AH81="LEVE"),AND(AF81="PROBABLE",AH81="MENOR"),AND(AF81="PROBABLE",AH81="MODERADO"),AND(AF81="CASI SEGURO",AH81="LEVE"),AND(AF81="CASI SEGURO",AH81="MENOR")),"MODERADO",IF(OR(AND(AF81="IMPROBABLE",AH81="MAYOR"),AND(AF81="RARA VEZ",AH81="MAYOR"),AND(AF81="PROBABLE",AH81="MAYOR"),AND(AF81="CASI SEGURO",AH81="MODERADO"),AND(AF81="CASI SEGURO",AH81="MAYOR"),AND(AF81="INMINENTE",AH81="LEVE"),AND(AF81="INMINENTE",AH81="MENOR"),AND(AF81="CASI SEGURO",AH81="MODERADO"),AND(AF81="INMINENTE",AH81="MAYOR")),"MODERADO",IF(OR(AND(AF81="IMPROBABLE",AH81="CATASTRÓFICO"),AND(AF81="RARA VEZ",AH81="CATASTRÓFICO"),AND(AF81="PROBABLE",AH81="CATASTRÓFICO"),AND(AF81="CASI SEGURO",AH81="CATASTRÓFICO"),AND(AF81="INMINENTE",AH81="CATASTRÓFICO")),"EXTREMO","")))),"")</f>
        <v>MODERADO</v>
      </c>
      <c r="AK81" s="134" t="s">
        <v>601</v>
      </c>
      <c r="AL81" s="301" t="s">
        <v>649</v>
      </c>
      <c r="AM81" s="301" t="s">
        <v>641</v>
      </c>
      <c r="AN81" s="430">
        <v>44713</v>
      </c>
      <c r="AO81" s="301" t="s">
        <v>78</v>
      </c>
      <c r="AP81" s="138" t="s">
        <v>188</v>
      </c>
    </row>
    <row r="82" spans="1:42" ht="409.5" x14ac:dyDescent="0.2">
      <c r="A82" s="866" t="s">
        <v>729</v>
      </c>
      <c r="B82" s="866">
        <v>8</v>
      </c>
      <c r="C82" s="869" t="s">
        <v>770</v>
      </c>
      <c r="D82" s="895" t="s">
        <v>652</v>
      </c>
      <c r="E82" s="895" t="s">
        <v>653</v>
      </c>
      <c r="F82" s="936" t="s">
        <v>500</v>
      </c>
      <c r="G82" s="919" t="s">
        <v>79</v>
      </c>
      <c r="H82" s="927" t="s">
        <v>568</v>
      </c>
      <c r="I82" s="930" t="s">
        <v>568</v>
      </c>
      <c r="J82" s="933" t="s">
        <v>198</v>
      </c>
      <c r="K82" s="963" t="s">
        <v>582</v>
      </c>
      <c r="L82" s="152" t="s">
        <v>240</v>
      </c>
      <c r="M82" s="330">
        <v>3</v>
      </c>
      <c r="N82" s="222" t="str">
        <f t="shared" si="64"/>
        <v>PROBABLE</v>
      </c>
      <c r="O82" s="223">
        <f t="shared" si="80"/>
        <v>0.6</v>
      </c>
      <c r="P82" s="942" t="s">
        <v>654</v>
      </c>
      <c r="Q82" s="392">
        <v>4</v>
      </c>
      <c r="R82" s="424" t="str">
        <f t="shared" si="66"/>
        <v>MAYOR</v>
      </c>
      <c r="S82" s="223">
        <f t="shared" si="67"/>
        <v>0.8</v>
      </c>
      <c r="T82" s="225" t="str">
        <f t="shared" si="59"/>
        <v>ALTO</v>
      </c>
      <c r="U82" s="154">
        <v>1</v>
      </c>
      <c r="V82" s="134" t="s">
        <v>771</v>
      </c>
      <c r="W82" s="154" t="s">
        <v>322</v>
      </c>
      <c r="X82" s="178" t="s">
        <v>190</v>
      </c>
      <c r="Y82" s="178" t="s">
        <v>181</v>
      </c>
      <c r="Z82" s="227" t="str">
        <f t="shared" si="79"/>
        <v>40%</v>
      </c>
      <c r="AA82" s="178" t="s">
        <v>182</v>
      </c>
      <c r="AB82" s="178" t="s">
        <v>183</v>
      </c>
      <c r="AC82" s="178" t="s">
        <v>184</v>
      </c>
      <c r="AD82" s="178"/>
      <c r="AE82" s="249">
        <f t="shared" si="73"/>
        <v>0.36</v>
      </c>
      <c r="AF82" s="222" t="str">
        <f>IFERROR(IF(AE82="","",IF(AE82&lt;=0.2,"IMPROBABLE",IF(AE82&lt;=0.4,"RARA VEZ",IF(AE82&lt;=0.6,"PROBABLE",IF(AE82&lt;=0.8,"CASI SEGURO","INMINENTE"))))),"")</f>
        <v>RARA VEZ</v>
      </c>
      <c r="AG82" s="227">
        <f t="shared" si="74"/>
        <v>0.36</v>
      </c>
      <c r="AH82" s="222" t="str">
        <f>R82</f>
        <v>MAYOR</v>
      </c>
      <c r="AI82" s="227">
        <f t="shared" si="78"/>
        <v>0.8</v>
      </c>
      <c r="AJ82" s="225" t="str">
        <f t="shared" si="81"/>
        <v>ALTO</v>
      </c>
      <c r="AK82" s="927" t="s">
        <v>601</v>
      </c>
      <c r="AL82" s="875" t="s">
        <v>656</v>
      </c>
      <c r="AM82" s="875" t="s">
        <v>641</v>
      </c>
      <c r="AN82" s="948">
        <v>44713</v>
      </c>
      <c r="AO82" s="409" t="s">
        <v>772</v>
      </c>
      <c r="AP82" s="866" t="s">
        <v>188</v>
      </c>
    </row>
    <row r="83" spans="1:42" ht="409.5" x14ac:dyDescent="0.2">
      <c r="A83" s="868"/>
      <c r="B83" s="868"/>
      <c r="C83" s="871"/>
      <c r="D83" s="897"/>
      <c r="E83" s="897"/>
      <c r="F83" s="938"/>
      <c r="G83" s="921"/>
      <c r="H83" s="929"/>
      <c r="I83" s="932"/>
      <c r="J83" s="935"/>
      <c r="K83" s="965"/>
      <c r="L83" s="152"/>
      <c r="M83" s="330">
        <v>3</v>
      </c>
      <c r="N83" s="222" t="str">
        <f t="shared" si="64"/>
        <v>PROBABLE</v>
      </c>
      <c r="O83" s="223">
        <f t="shared" si="80"/>
        <v>0.6</v>
      </c>
      <c r="P83" s="944"/>
      <c r="Q83" s="392">
        <v>4</v>
      </c>
      <c r="R83" s="424" t="str">
        <f t="shared" si="66"/>
        <v>MAYOR</v>
      </c>
      <c r="S83" s="223">
        <f t="shared" si="67"/>
        <v>0.8</v>
      </c>
      <c r="T83" s="225" t="str">
        <f t="shared" si="59"/>
        <v>ALTO</v>
      </c>
      <c r="U83" s="154">
        <v>2</v>
      </c>
      <c r="V83" s="134" t="s">
        <v>773</v>
      </c>
      <c r="W83" s="154" t="s">
        <v>322</v>
      </c>
      <c r="X83" s="178" t="s">
        <v>190</v>
      </c>
      <c r="Y83" s="178" t="s">
        <v>181</v>
      </c>
      <c r="Z83" s="227" t="str">
        <f t="shared" si="79"/>
        <v>40%</v>
      </c>
      <c r="AA83" s="178" t="s">
        <v>182</v>
      </c>
      <c r="AB83" s="178" t="s">
        <v>183</v>
      </c>
      <c r="AC83" s="178" t="s">
        <v>184</v>
      </c>
      <c r="AD83" s="178"/>
      <c r="AE83" s="249">
        <v>0</v>
      </c>
      <c r="AF83" s="222" t="str">
        <f>IFERROR(IF(AE83="","",IF(AE83&lt;=0.2,"IMPROBABLE",IF(AE83&lt;=0.4,"RARA VEZ",IF(AE83&lt;=0.6,"PROBABLE",IF(AE83&lt;=0.8,"CASI SEGURO","INMINENTE"))))),"")</f>
        <v>IMPROBABLE</v>
      </c>
      <c r="AG83" s="227">
        <f t="shared" si="74"/>
        <v>0</v>
      </c>
      <c r="AH83" s="222" t="str">
        <f>R83</f>
        <v>MAYOR</v>
      </c>
      <c r="AI83" s="227">
        <f t="shared" si="78"/>
        <v>0.8</v>
      </c>
      <c r="AJ83" s="225" t="str">
        <f>IFERROR(IF(OR(AND(AF83="IMPROBABLE",AH83="LEVE"),AND(AF83="IMPROBABLE",AH83="MENOR"),AND(AF83="IMPROBABLE",AH83="MODERADO")),"BAJO",IF(OR(AND(AF83="IMPROBABLE",AH83="MODERADO"),AND(AF83="RARA VEZ",AH83="MENOR"),AND(AF83="RARA VEZ",AH83="MODERADO"),AND(AF83="PROBABLE",AH83="LEVE"),AND(AF83="PROBABLE",AH83="MENOR"),AND(AF83="PROBABLE",AH83="MODERADO"),AND(AF83="CASI SEGURO",AH83="LEVE"),AND(AF83="CASI SEGURO",AH83="MENOR")),"MODERADO",IF(OR(AND(AF83="IMPROBABLE",AH83="MAYOR"),AND(AF83="RARA VEZ",AH83="MAYOR"),AND(AF83="PROBABLE",AH83="MAYOR"),AND(AF83="CASI SEGURO",AH83="MODERADO"),AND(AF83="CASI SEGURO",AH83="MAYOR"),AND(AF83="INMINENTE",AH83="LEVE"),AND(AF83="INMINENTE",AH83="MENOR"),AND(AF83="CASI SEGURO",AH83="MODERADO"),AND(AF83="INMINENTE",AH83="MAYOR")),"MODERADO",IF(OR(AND(AF83="IMPROBABLE",AH83="CATASTRÓFICO"),AND(AF83="RARA VEZ",AH83="CATASTRÓFICO"),AND(AF83="PROBABLE",AH83="CATASTRÓFICO"),AND(AF83="CASI SEGURO",AH83="CATASTRÓFICO"),AND(AF83="INMINENTE",AH83="CATASTRÓFICO")),"EXTREMO","")))),"")</f>
        <v>MODERADO</v>
      </c>
      <c r="AK83" s="929"/>
      <c r="AL83" s="877"/>
      <c r="AM83" s="877"/>
      <c r="AN83" s="941"/>
      <c r="AO83" s="417" t="s">
        <v>774</v>
      </c>
      <c r="AP83" s="868"/>
    </row>
    <row r="84" spans="1:42" ht="409.5" x14ac:dyDescent="0.2">
      <c r="A84" s="866" t="s">
        <v>729</v>
      </c>
      <c r="B84" s="866">
        <v>9</v>
      </c>
      <c r="C84" s="869" t="s">
        <v>775</v>
      </c>
      <c r="D84" s="895" t="s">
        <v>776</v>
      </c>
      <c r="E84" s="895" t="s">
        <v>777</v>
      </c>
      <c r="F84" s="936" t="s">
        <v>500</v>
      </c>
      <c r="G84" s="919" t="s">
        <v>80</v>
      </c>
      <c r="H84" s="866" t="s">
        <v>568</v>
      </c>
      <c r="I84" s="930" t="s">
        <v>568</v>
      </c>
      <c r="J84" s="933" t="s">
        <v>198</v>
      </c>
      <c r="K84" s="933" t="s">
        <v>198</v>
      </c>
      <c r="L84" s="152" t="s">
        <v>240</v>
      </c>
      <c r="M84" s="330">
        <v>3</v>
      </c>
      <c r="N84" s="222" t="str">
        <f t="shared" si="64"/>
        <v>PROBABLE</v>
      </c>
      <c r="O84" s="223">
        <f t="shared" si="80"/>
        <v>0.6</v>
      </c>
      <c r="P84" s="889" t="s">
        <v>654</v>
      </c>
      <c r="Q84" s="392">
        <v>4</v>
      </c>
      <c r="R84" s="424" t="str">
        <f t="shared" si="66"/>
        <v>MAYOR</v>
      </c>
      <c r="S84" s="223">
        <f t="shared" si="67"/>
        <v>0.8</v>
      </c>
      <c r="T84" s="225" t="str">
        <f t="shared" si="59"/>
        <v>ALTO</v>
      </c>
      <c r="U84" s="154">
        <v>1</v>
      </c>
      <c r="V84" s="134" t="s">
        <v>778</v>
      </c>
      <c r="W84" s="154" t="s">
        <v>322</v>
      </c>
      <c r="X84" s="178" t="s">
        <v>190</v>
      </c>
      <c r="Y84" s="178" t="s">
        <v>181</v>
      </c>
      <c r="Z84" s="227" t="str">
        <f t="shared" si="79"/>
        <v>40%</v>
      </c>
      <c r="AA84" s="178" t="s">
        <v>182</v>
      </c>
      <c r="AB84" s="178" t="s">
        <v>183</v>
      </c>
      <c r="AC84" s="178" t="s">
        <v>184</v>
      </c>
      <c r="AD84" s="178"/>
      <c r="AE84" s="249">
        <f t="shared" si="73"/>
        <v>0.36</v>
      </c>
      <c r="AF84" s="222" t="str">
        <f t="shared" si="71"/>
        <v>RARA VEZ</v>
      </c>
      <c r="AG84" s="227">
        <f t="shared" si="74"/>
        <v>0.36</v>
      </c>
      <c r="AH84" s="222" t="str">
        <f t="shared" si="72"/>
        <v>MAYOR</v>
      </c>
      <c r="AI84" s="227">
        <f t="shared" si="78"/>
        <v>0.8</v>
      </c>
      <c r="AJ84" s="225" t="str">
        <f t="shared" si="81"/>
        <v>ALTO</v>
      </c>
      <c r="AK84" s="927" t="s">
        <v>601</v>
      </c>
      <c r="AL84" s="869" t="s">
        <v>664</v>
      </c>
      <c r="AM84" s="869" t="s">
        <v>665</v>
      </c>
      <c r="AN84" s="948">
        <v>44713</v>
      </c>
      <c r="AO84" s="256" t="s">
        <v>779</v>
      </c>
      <c r="AP84" s="866" t="s">
        <v>188</v>
      </c>
    </row>
    <row r="85" spans="1:42" ht="409.5" x14ac:dyDescent="0.2">
      <c r="A85" s="868"/>
      <c r="B85" s="868"/>
      <c r="C85" s="871"/>
      <c r="D85" s="897"/>
      <c r="E85" s="897"/>
      <c r="F85" s="938"/>
      <c r="G85" s="921"/>
      <c r="H85" s="868"/>
      <c r="I85" s="932"/>
      <c r="J85" s="935"/>
      <c r="K85" s="935"/>
      <c r="L85" s="152"/>
      <c r="M85" s="330">
        <v>3</v>
      </c>
      <c r="N85" s="222" t="str">
        <f t="shared" si="64"/>
        <v>PROBABLE</v>
      </c>
      <c r="O85" s="223">
        <f t="shared" si="80"/>
        <v>0.6</v>
      </c>
      <c r="P85" s="891"/>
      <c r="Q85" s="392">
        <v>4</v>
      </c>
      <c r="R85" s="424" t="str">
        <f t="shared" si="66"/>
        <v>MAYOR</v>
      </c>
      <c r="S85" s="223">
        <f t="shared" si="67"/>
        <v>0.8</v>
      </c>
      <c r="T85" s="225" t="str">
        <f t="shared" si="59"/>
        <v>ALTO</v>
      </c>
      <c r="U85" s="154">
        <v>2</v>
      </c>
      <c r="V85" s="134" t="s">
        <v>780</v>
      </c>
      <c r="W85" s="154" t="s">
        <v>322</v>
      </c>
      <c r="X85" s="178" t="s">
        <v>190</v>
      </c>
      <c r="Y85" s="178" t="s">
        <v>181</v>
      </c>
      <c r="Z85" s="227" t="str">
        <f t="shared" si="79"/>
        <v>40%</v>
      </c>
      <c r="AA85" s="178" t="s">
        <v>182</v>
      </c>
      <c r="AB85" s="178" t="s">
        <v>183</v>
      </c>
      <c r="AC85" s="178" t="s">
        <v>184</v>
      </c>
      <c r="AD85" s="178"/>
      <c r="AE85" s="249">
        <v>0</v>
      </c>
      <c r="AF85" s="222" t="str">
        <f>IFERROR(IF(AE85="","",IF(AE85&lt;=0.2,"IMPROBABLE",IF(AE85&lt;=0.4,"RARA VEZ",IF(AE85&lt;=0.6,"PROBABLE",IF(AE85&lt;=0.8,"CASI SEGURO","INMINENTE"))))),"")</f>
        <v>IMPROBABLE</v>
      </c>
      <c r="AG85" s="227">
        <f t="shared" si="74"/>
        <v>0</v>
      </c>
      <c r="AH85" s="222" t="str">
        <f>R85</f>
        <v>MAYOR</v>
      </c>
      <c r="AI85" s="227">
        <f t="shared" si="78"/>
        <v>0.8</v>
      </c>
      <c r="AJ85" s="225" t="str">
        <f>IFERROR(IF(OR(AND(AF85="IMPROBABLE",AH85="LEVE"),AND(AF85="IMPROBABLE",AH85="MENOR"),AND(AF85="IMPROBABLE",AH85="MODERADO")),"BAJO",IF(OR(AND(AF85="IMPROBABLE",AH85="MODERADO"),AND(AF85="RARA VEZ",AH85="MENOR"),AND(AF85="RARA VEZ",AH85="MODERADO"),AND(AF85="PROBABLE",AH85="LEVE"),AND(AF85="PROBABLE",AH85="MENOR"),AND(AF85="PROBABLE",AH85="MODERADO"),AND(AF85="CASI SEGURO",AH85="LEVE"),AND(AF85="CASI SEGURO",AH85="MENOR")),"MODERADO",IF(OR(AND(AF85="IMPROBABLE",AH85="MAYOR"),AND(AF85="RARA VEZ",AH85="MAYOR"),AND(AF85="PROBABLE",AH85="MAYOR"),AND(AF85="CASI SEGURO",AH85="MODERADO"),AND(AF85="CASI SEGURO",AH85="MAYOR"),AND(AF85="INMINENTE",AH85="LEVE"),AND(AF85="INMINENTE",AH85="MENOR"),AND(AF85="CASI SEGURO",AH85="MODERADO"),AND(AF85="INMINENTE",AH85="MAYOR")),"MODERADO",IF(OR(AND(AF85="IMPROBABLE",AH85="CATASTRÓFICO"),AND(AF85="RARA VEZ",AH85="CATASTRÓFICO"),AND(AF85="PROBABLE",AH85="CATASTRÓFICO"),AND(AF85="CASI SEGURO",AH85="CATASTRÓFICO"),AND(AF85="INMINENTE",AH85="CATASTRÓFICO")),"EXTREMO","")))),"")</f>
        <v>MODERADO</v>
      </c>
      <c r="AK85" s="929"/>
      <c r="AL85" s="871"/>
      <c r="AM85" s="871"/>
      <c r="AN85" s="941"/>
      <c r="AO85" s="314" t="s">
        <v>781</v>
      </c>
      <c r="AP85" s="868"/>
    </row>
    <row r="86" spans="1:42" ht="409.5" x14ac:dyDescent="0.2">
      <c r="A86" s="167" t="s">
        <v>729</v>
      </c>
      <c r="B86" s="167">
        <v>10</v>
      </c>
      <c r="C86" s="134" t="s">
        <v>669</v>
      </c>
      <c r="D86" s="168" t="s">
        <v>670</v>
      </c>
      <c r="E86" s="134" t="s">
        <v>671</v>
      </c>
      <c r="F86" s="155" t="s">
        <v>222</v>
      </c>
      <c r="G86" s="319" t="s">
        <v>81</v>
      </c>
      <c r="H86" s="134" t="s">
        <v>568</v>
      </c>
      <c r="I86" s="426" t="s">
        <v>568</v>
      </c>
      <c r="J86" s="168" t="s">
        <v>198</v>
      </c>
      <c r="K86" s="168" t="s">
        <v>239</v>
      </c>
      <c r="L86" s="134" t="s">
        <v>240</v>
      </c>
      <c r="M86" s="427">
        <v>2</v>
      </c>
      <c r="N86" s="295" t="str">
        <f t="shared" si="64"/>
        <v>RARA VEZ</v>
      </c>
      <c r="O86" s="156">
        <f t="shared" si="80"/>
        <v>0.4</v>
      </c>
      <c r="P86" s="349" t="s">
        <v>458</v>
      </c>
      <c r="Q86" s="428">
        <v>3</v>
      </c>
      <c r="R86" s="429" t="str">
        <f t="shared" si="66"/>
        <v>MODERADO</v>
      </c>
      <c r="S86" s="156">
        <f t="shared" si="67"/>
        <v>0.6</v>
      </c>
      <c r="T86" s="297" t="str">
        <f t="shared" si="59"/>
        <v>MODERADO</v>
      </c>
      <c r="U86" s="167">
        <v>1</v>
      </c>
      <c r="V86" s="134" t="s">
        <v>782</v>
      </c>
      <c r="W86" s="167" t="s">
        <v>322</v>
      </c>
      <c r="X86" s="298" t="s">
        <v>190</v>
      </c>
      <c r="Y86" s="298" t="s">
        <v>181</v>
      </c>
      <c r="Z86" s="299" t="str">
        <f t="shared" si="79"/>
        <v>40%</v>
      </c>
      <c r="AA86" s="298" t="s">
        <v>182</v>
      </c>
      <c r="AB86" s="298" t="s">
        <v>183</v>
      </c>
      <c r="AC86" s="298" t="s">
        <v>184</v>
      </c>
      <c r="AD86" s="298"/>
      <c r="AE86" s="300">
        <f t="shared" si="73"/>
        <v>0.24</v>
      </c>
      <c r="AF86" s="295" t="str">
        <f t="shared" si="71"/>
        <v>RARA VEZ</v>
      </c>
      <c r="AG86" s="299">
        <f t="shared" si="74"/>
        <v>0.24</v>
      </c>
      <c r="AH86" s="295" t="str">
        <f t="shared" si="72"/>
        <v>MODERADO</v>
      </c>
      <c r="AI86" s="299">
        <f t="shared" si="78"/>
        <v>0.6</v>
      </c>
      <c r="AJ86" s="297" t="str">
        <f t="shared" ref="AJ86" si="82">IFERROR(IF(OR(AND(AF86="IMPROBABLE",AH86="LEVE"),AND(AF86="IMPROBABLE",AH86="MENOR"),AND(AF86="RARA VEZ",AH86="LEVE")),"BAJO",IF(OR(AND(AF86="IMPROBABLE",AH86="MODERADO"),AND(AF86="RARA VEZ",AH86="MENOR"),AND(AF86="RARA VEZ",AH86="MODERADO"),AND(AF86="PROBABLE",AH86="LEVE"),AND(AF86="PROBABLE",AH86="MENOR"),AND(AF86="PROBABLE",AH86="MODERADO"),AND(AF86="CASI SEGURO",AH86="LEVE"),AND(AF86="CASI SEGURO",AH86="MENOR")),"MODERADO",IF(OR(AND(AF86="IMPROBABLE",AH86="MAYOR"),AND(AF86="RARA VEZ",AH86="MAYOR"),AND(AF86="PROBABLE",AH86="MAYOR"),AND(AF86="CASI SEGURO",AH86="MODERADO"),AND(AF86="CASI SEGURO",AH86="MAYOR"),AND(AF86="INMINENTE",AH86="LEVE"),AND(AF86="INMINENTE",AH86="MENOR"),AND(AF86="CASI SEGURO",AH86="MODERADO"),AND(AF86="INMINENTE",AH86="MAYOR")),"ALTO",IF(OR(AND(AF86="IMPROBABLE",AH86="CATASTRÓFICO"),AND(AF86="RARA VEZ",AH86="CATASTRÓFICO"),AND(AF86="PROBABLE",AH86="CATASTRÓFICO"),AND(AF86="CASI SEGURO",AH86="CATASTRÓFICO"),AND(AF86="INMINENTE",AH86="CATASTRÓFICO")),"EXTREMO","")))),"")</f>
        <v>MODERADO</v>
      </c>
      <c r="AK86" s="134" t="s">
        <v>601</v>
      </c>
      <c r="AL86" s="301" t="s">
        <v>783</v>
      </c>
      <c r="AM86" s="301" t="s">
        <v>674</v>
      </c>
      <c r="AN86" s="430">
        <v>44713</v>
      </c>
      <c r="AO86" s="301" t="s">
        <v>82</v>
      </c>
      <c r="AP86" s="138" t="s">
        <v>188</v>
      </c>
    </row>
    <row r="87" spans="1:42" ht="409.5" x14ac:dyDescent="0.25">
      <c r="A87" s="167" t="s">
        <v>729</v>
      </c>
      <c r="B87" s="167">
        <v>11</v>
      </c>
      <c r="C87" s="134" t="s">
        <v>784</v>
      </c>
      <c r="D87" s="134" t="s">
        <v>785</v>
      </c>
      <c r="E87" s="134" t="s">
        <v>786</v>
      </c>
      <c r="F87" s="134" t="s">
        <v>787</v>
      </c>
      <c r="G87" s="134" t="s">
        <v>83</v>
      </c>
      <c r="H87" s="134" t="s">
        <v>788</v>
      </c>
      <c r="I87" s="134" t="s">
        <v>568</v>
      </c>
      <c r="J87" s="134" t="s">
        <v>568</v>
      </c>
      <c r="K87" s="186" t="s">
        <v>789</v>
      </c>
      <c r="L87" s="453"/>
      <c r="M87" s="427">
        <v>3</v>
      </c>
      <c r="N87" s="454" t="str">
        <f t="shared" si="64"/>
        <v>PROBABLE</v>
      </c>
      <c r="O87" s="349">
        <f t="shared" si="80"/>
        <v>0.6</v>
      </c>
      <c r="P87" s="156" t="s">
        <v>790</v>
      </c>
      <c r="Q87" s="428">
        <v>2</v>
      </c>
      <c r="R87" s="455" t="str">
        <f t="shared" si="66"/>
        <v>MENOR</v>
      </c>
      <c r="S87" s="349">
        <f t="shared" si="67"/>
        <v>0.4</v>
      </c>
      <c r="T87" s="456" t="str">
        <f t="shared" si="59"/>
        <v>MODERADO</v>
      </c>
      <c r="U87" s="167">
        <v>1</v>
      </c>
      <c r="V87" s="134" t="s">
        <v>791</v>
      </c>
      <c r="W87" s="138" t="str">
        <f t="shared" ref="W87" si="83">IF(OR(X87="Preventivo",X87="Detectivo"),"Probabilidad",IF(X87="Correctivo","Impacto",""))</f>
        <v>Probabilidad</v>
      </c>
      <c r="X87" s="298" t="s">
        <v>190</v>
      </c>
      <c r="Y87" s="298" t="s">
        <v>181</v>
      </c>
      <c r="Z87" s="299" t="str">
        <f t="shared" si="79"/>
        <v>40%</v>
      </c>
      <c r="AA87" s="298" t="s">
        <v>182</v>
      </c>
      <c r="AB87" s="298" t="s">
        <v>183</v>
      </c>
      <c r="AC87" s="298" t="s">
        <v>184</v>
      </c>
      <c r="AD87" s="457"/>
      <c r="AE87" s="300">
        <f>IFERROR(IF(W87="Probabilidad",(O87-(+O87*Z87)),IF(W87="Impacto",O87,"")),"")</f>
        <v>0.36</v>
      </c>
      <c r="AF87" s="295" t="str">
        <f t="shared" si="71"/>
        <v>RARA VEZ</v>
      </c>
      <c r="AG87" s="299">
        <f>+AE87</f>
        <v>0.36</v>
      </c>
      <c r="AH87" s="295" t="str">
        <f t="shared" si="72"/>
        <v>MENOR</v>
      </c>
      <c r="AI87" s="299">
        <f t="shared" si="78"/>
        <v>0.4</v>
      </c>
      <c r="AJ87" s="456" t="s">
        <v>265</v>
      </c>
      <c r="AK87" s="134" t="s">
        <v>243</v>
      </c>
      <c r="AL87" s="301" t="s">
        <v>792</v>
      </c>
      <c r="AM87" s="301"/>
      <c r="AN87" s="301"/>
      <c r="AO87" s="301" t="s">
        <v>93</v>
      </c>
      <c r="AP87" s="138" t="s">
        <v>188</v>
      </c>
    </row>
    <row r="88" spans="1:42" ht="409.5" x14ac:dyDescent="0.2">
      <c r="A88" s="147" t="s">
        <v>729</v>
      </c>
      <c r="B88" s="147">
        <v>12</v>
      </c>
      <c r="C88" s="120" t="s">
        <v>676</v>
      </c>
      <c r="D88" s="306" t="s">
        <v>677</v>
      </c>
      <c r="E88" s="120" t="s">
        <v>678</v>
      </c>
      <c r="F88" s="155" t="s">
        <v>500</v>
      </c>
      <c r="G88" s="201" t="s">
        <v>84</v>
      </c>
      <c r="H88" s="142" t="s">
        <v>568</v>
      </c>
      <c r="I88" s="386" t="s">
        <v>568</v>
      </c>
      <c r="J88" s="195" t="s">
        <v>198</v>
      </c>
      <c r="K88" s="186" t="s">
        <v>198</v>
      </c>
      <c r="L88" s="142" t="s">
        <v>240</v>
      </c>
      <c r="M88" s="338">
        <v>3</v>
      </c>
      <c r="N88" s="144" t="str">
        <f t="shared" si="64"/>
        <v>PROBABLE</v>
      </c>
      <c r="O88" s="145">
        <f t="shared" si="80"/>
        <v>0.6</v>
      </c>
      <c r="P88" s="458" t="s">
        <v>458</v>
      </c>
      <c r="Q88" s="371">
        <v>3</v>
      </c>
      <c r="R88" s="385" t="str">
        <f t="shared" si="66"/>
        <v>MODERADO</v>
      </c>
      <c r="S88" s="145">
        <f t="shared" si="67"/>
        <v>0.6</v>
      </c>
      <c r="T88" s="151" t="str">
        <f t="shared" si="59"/>
        <v>MODERADO</v>
      </c>
      <c r="U88" s="147">
        <v>2</v>
      </c>
      <c r="V88" s="120" t="s">
        <v>679</v>
      </c>
      <c r="W88" s="138" t="s">
        <v>322</v>
      </c>
      <c r="X88" s="148" t="s">
        <v>190</v>
      </c>
      <c r="Y88" s="148" t="s">
        <v>181</v>
      </c>
      <c r="Z88" s="149" t="str">
        <f t="shared" si="79"/>
        <v>40%</v>
      </c>
      <c r="AA88" s="148" t="s">
        <v>182</v>
      </c>
      <c r="AB88" s="148" t="s">
        <v>183</v>
      </c>
      <c r="AC88" s="148" t="s">
        <v>184</v>
      </c>
      <c r="AD88" s="148"/>
      <c r="AE88" s="150">
        <f t="shared" ref="AE88" si="84">IFERROR(IF(W88="Probabilidad",(O88-(+O88*Z88)),IF(W88="Impacto",O88,"")),"")</f>
        <v>0.36</v>
      </c>
      <c r="AF88" s="144" t="str">
        <f t="shared" ref="AF88" si="85">IFERROR(IF(AE88="","",IF(AE88&lt;=0.25,"IMPROBABLE",IF(AE88&lt;=0.4,"RARA VEZ",IF(AE88&lt;=0.6,"PROBABLE",IF(AE88&lt;=0.8,"CASI SEGURO","INMINENTE"))))),"")</f>
        <v>RARA VEZ</v>
      </c>
      <c r="AG88" s="149">
        <f t="shared" ref="AG88" si="86">+AE88</f>
        <v>0.36</v>
      </c>
      <c r="AH88" s="144" t="str">
        <f t="shared" si="72"/>
        <v>MODERADO</v>
      </c>
      <c r="AI88" s="149">
        <f t="shared" si="78"/>
        <v>0.6</v>
      </c>
      <c r="AJ88" s="151" t="str">
        <f t="shared" ref="AJ88" si="87">IFERROR(IF(OR(AND(AF88="IMPROBABLE",AH88="LEVE"),AND(AF88="IMPROBABLE",AH88="MENOR"),AND(AF88="RARA VEZ",AH88="LEVE")),"BAJO",IF(OR(AND(AF88="IMPROBABLE",AH88="MODERADO"),AND(AF88="RARA VEZ",AH88="MENOR"),AND(AF88="RARA VEZ",AH88="MODERADO"),AND(AF88="PROBABLE",AH88="LEVE"),AND(AF88="PROBABLE",AH88="MENOR"),AND(AF88="PROBABLE",AH88="MODERADO"),AND(AF88="CASI SEGURO",AH88="LEVE"),AND(AF88="CASI SEGURO",AH88="MENOR")),"MODERADO",IF(OR(AND(AF88="IMPROBABLE",AH88="MAYOR"),AND(AF88="RARA VEZ",AH88="MAYOR"),AND(AF88="PROBABLE",AH88="MAYOR"),AND(AF88="CASI SEGURO",AH88="MODERADO"),AND(AF88="CASI SEGURO",AH88="MAYOR"),AND(AF88="INMINENTE",AH88="LEVE"),AND(AF88="INMINENTE",AH88="MENOR"),AND(AF88="CASI SEGURO",AH88="MODERADO"),AND(AF88="INMINENTE",AH88="MAYOR")),"ALTO",IF(OR(AND(AF88="IMPROBABLE",AH88="CATASTRÓFICO"),AND(AF88="RARA VEZ",AH88="CATASTRÓFICO"),AND(AF88="PROBABLE",AH88="CATASTRÓFICO"),AND(AF88="CASI SEGURO",AH88="CATASTRÓFICO"),AND(AF88="INMINENTE",AH88="CATASTRÓFICO")),"EXTREMO","")))),"")</f>
        <v>MODERADO</v>
      </c>
      <c r="AK88" s="134" t="s">
        <v>601</v>
      </c>
      <c r="AL88" s="301" t="s">
        <v>680</v>
      </c>
      <c r="AM88" s="301" t="s">
        <v>674</v>
      </c>
      <c r="AN88" s="459">
        <v>44714</v>
      </c>
      <c r="AO88" s="301" t="s">
        <v>85</v>
      </c>
      <c r="AP88" s="154" t="s">
        <v>188</v>
      </c>
    </row>
    <row r="89" spans="1:42" ht="409.5" x14ac:dyDescent="0.25">
      <c r="A89" s="278" t="s">
        <v>793</v>
      </c>
      <c r="B89" s="278">
        <v>1</v>
      </c>
      <c r="C89" s="155" t="s">
        <v>794</v>
      </c>
      <c r="D89" s="134" t="s">
        <v>795</v>
      </c>
      <c r="E89" s="155" t="s">
        <v>796</v>
      </c>
      <c r="F89" s="155" t="s">
        <v>500</v>
      </c>
      <c r="G89" s="134" t="s">
        <v>87</v>
      </c>
      <c r="H89" s="155" t="s">
        <v>568</v>
      </c>
      <c r="I89" s="460" t="s">
        <v>568</v>
      </c>
      <c r="J89" s="186" t="s">
        <v>198</v>
      </c>
      <c r="K89" s="186" t="s">
        <v>543</v>
      </c>
      <c r="L89" s="155" t="s">
        <v>240</v>
      </c>
      <c r="M89" s="399">
        <v>2</v>
      </c>
      <c r="N89" s="240" t="str">
        <f t="shared" si="64"/>
        <v>RARA VEZ</v>
      </c>
      <c r="O89" s="241">
        <f>IF(N89="","",IF(N89="IMPROBABLE",0.2,IF(N89="RARA VEZ",0.4,IF(N89="PROBABLE",0.6,IF(N89="CASI SEGURO",0.8,IF(N89="INMINENTE",1,))))))</f>
        <v>0.4</v>
      </c>
      <c r="P89" s="156" t="s">
        <v>232</v>
      </c>
      <c r="Q89" s="402">
        <v>2</v>
      </c>
      <c r="R89" s="461" t="str">
        <f t="shared" si="66"/>
        <v>MENOR</v>
      </c>
      <c r="S89" s="241">
        <f>IF(R89="","",IF(R89="LEVE",0.2,IF(R89="MENOR",0.4,IF(R89="MODERADO",0.6,IF(R89="MAYOR",0.8,IF(R89="CATASTRÓFICO",1,))))))</f>
        <v>0.4</v>
      </c>
      <c r="T89" s="242" t="str">
        <f t="shared" si="59"/>
        <v>BAJO</v>
      </c>
      <c r="U89" s="138">
        <v>1</v>
      </c>
      <c r="V89" s="134" t="s">
        <v>797</v>
      </c>
      <c r="W89" s="138" t="str">
        <f t="shared" ref="W89:W107" si="88">IF(OR(X89="Preventivo",X89="Detectivo"),"Probabilidad",IF(X89="Correctivo","Impacto",""))</f>
        <v>Probabilidad</v>
      </c>
      <c r="X89" s="243" t="s">
        <v>190</v>
      </c>
      <c r="Y89" s="243" t="s">
        <v>181</v>
      </c>
      <c r="Z89" s="244" t="str">
        <f t="shared" si="79"/>
        <v>40%</v>
      </c>
      <c r="AA89" s="243" t="s">
        <v>182</v>
      </c>
      <c r="AB89" s="243" t="s">
        <v>183</v>
      </c>
      <c r="AC89" s="243" t="s">
        <v>184</v>
      </c>
      <c r="AD89" s="462"/>
      <c r="AE89" s="245">
        <f>IFERROR(IF(W89="Probabilidad",(O89-(+O89*Z89)),IF(W89="Impacto",O89,"")),"")</f>
        <v>0.24</v>
      </c>
      <c r="AF89" s="240" t="str">
        <f t="shared" ref="AF89:AF96" si="89">IFERROR(IF(AE89="","",IF(AE89&lt;=0.2,"IMPROBABLE",IF(AE89&lt;=0.4,"RARA VEZ",IF(AE89&lt;=0.6,"PROBABLE",IF(AE89&lt;=0.8,"CASI SEGURO","INMINENTE"))))),"")</f>
        <v>RARA VEZ</v>
      </c>
      <c r="AG89" s="244">
        <f>AE89</f>
        <v>0.24</v>
      </c>
      <c r="AH89" s="240" t="str">
        <f t="shared" si="72"/>
        <v>MENOR</v>
      </c>
      <c r="AI89" s="244">
        <f t="shared" si="78"/>
        <v>0.4</v>
      </c>
      <c r="AJ89" s="242" t="str">
        <f>IFERROR(IF(OR(AND(AF89="IMPROBABLE",AH89="LEVE"),AND(AF89="IMPROBABLE",AH89="MENOR"),AND(AF89="RARA VEZ",AH89="MENOR")),"BAJO",IF(OR(AND(AF89="IMPROBABLE",AH89="MODERADO"),AND(AF89="RARA VEZ",AH89="MENOR"),AND(AF89="RARA VEZ",AH89="MODERADO"),AND(AF89="PROBABLE",AH89="LEVE"),AND(AF89="PROBABLE",AH89="MENOR"),AND(AF89="PROBABLE",AH89="MODERADO"),AND(AF89="CASI SEGURO",AH89="LEVE"),AND(AF89="CASI SEGURO",AH89="MENOR")),"MODERADO",IF(OR(AND(AF89="IMPROBABLE",AH89="MAYOR"),AND(AF89="RARA VEZ",AH89="MAYOR"),AND(AF89="PROBABLE",AH89="MAYOR"),AND(AF89="CASI SEGURO",AH89="MODERADO"),AND(AF89="CASI SEGURO",AH89="MAYOR"),AND(AF89="INMINENTE",AH89="LEVE"),AND(AF89="INMINENTE",AH89="MENOR"),AND(AF89="CASI SEGURO",AH89="MODERADO"),AND(AF89="INMINENTE",AH89="MAYOR")),"ALTO",IF(OR(AND(AF89="IMPROBABLE",AH89="CATASTRÓFICO"),AND(AF89="RARA VEZ",AH89="CATASTRÓFICO"),AND(AF89="PROBABLE",AH89="CATASTRÓFICO"),AND(AF89="CASI SEGURO",AH89="CATASTRÓFICO"),AND(AF89="INMINENTE",AH89="CATASTRÓFICO")),"EXTREMO","")))),"")</f>
        <v>BAJO</v>
      </c>
      <c r="AK89" s="155" t="s">
        <v>243</v>
      </c>
      <c r="AL89" s="432"/>
      <c r="AM89" s="432"/>
      <c r="AN89" s="432"/>
      <c r="AO89" s="432" t="s">
        <v>88</v>
      </c>
      <c r="AP89" s="278" t="s">
        <v>188</v>
      </c>
    </row>
    <row r="90" spans="1:42" ht="409.5" x14ac:dyDescent="0.3">
      <c r="A90" s="866" t="s">
        <v>793</v>
      </c>
      <c r="B90" s="866">
        <v>2</v>
      </c>
      <c r="C90" s="936" t="s">
        <v>798</v>
      </c>
      <c r="D90" s="869" t="s">
        <v>799</v>
      </c>
      <c r="E90" s="869" t="s">
        <v>800</v>
      </c>
      <c r="F90" s="936" t="s">
        <v>500</v>
      </c>
      <c r="G90" s="869" t="s">
        <v>89</v>
      </c>
      <c r="H90" s="927" t="s">
        <v>568</v>
      </c>
      <c r="I90" s="930" t="s">
        <v>568</v>
      </c>
      <c r="J90" s="933" t="s">
        <v>198</v>
      </c>
      <c r="K90" s="933" t="s">
        <v>543</v>
      </c>
      <c r="L90" s="152"/>
      <c r="M90" s="431">
        <v>2</v>
      </c>
      <c r="N90" s="222" t="str">
        <f t="shared" si="64"/>
        <v>RARA VEZ</v>
      </c>
      <c r="O90" s="463">
        <f t="shared" ref="O90:O96" si="90">IF(N90="","",IF(N90="IMPROBABLE",0.2,IF(N90="RARA VEZ",0.4,IF(N90="PROBABLE",0.6,IF(N90="CASI SEGURO",0.8,IF(N90="INMINENTE",1,))))))</f>
        <v>0.4</v>
      </c>
      <c r="P90" s="241" t="s">
        <v>790</v>
      </c>
      <c r="Q90" s="392">
        <v>2</v>
      </c>
      <c r="R90" s="424" t="str">
        <f t="shared" si="66"/>
        <v>MENOR</v>
      </c>
      <c r="S90" s="437">
        <f>IF(R90="","",IF(R90="LEVE",0.2,IF(R90="MENOR",0.4,IF(R90="MODERADO",0.6,IF(R90="MAYOR",0.8,IF(R90="CATASTRÓFICO",1,))))))</f>
        <v>0.4</v>
      </c>
      <c r="T90" s="225" t="str">
        <f t="shared" si="59"/>
        <v>BAJO</v>
      </c>
      <c r="U90" s="282">
        <v>1</v>
      </c>
      <c r="V90" s="464" t="s">
        <v>801</v>
      </c>
      <c r="W90" s="282" t="str">
        <f t="shared" si="88"/>
        <v>Probabilidad</v>
      </c>
      <c r="X90" s="446" t="s">
        <v>190</v>
      </c>
      <c r="Y90" s="446" t="s">
        <v>181</v>
      </c>
      <c r="Z90" s="447" t="str">
        <f t="shared" si="79"/>
        <v>40%</v>
      </c>
      <c r="AA90" s="446" t="s">
        <v>182</v>
      </c>
      <c r="AB90" s="446" t="s">
        <v>183</v>
      </c>
      <c r="AC90" s="446" t="s">
        <v>184</v>
      </c>
      <c r="AD90" s="465"/>
      <c r="AE90" s="249">
        <f>IFERROR(IF(W90="Probabilidad",(O90-(+O90*Z90)),IF(W90="Impacto",O90,"")),"")</f>
        <v>0.24</v>
      </c>
      <c r="AF90" s="466" t="str">
        <f t="shared" si="89"/>
        <v>RARA VEZ</v>
      </c>
      <c r="AG90" s="447">
        <f>AE90</f>
        <v>0.24</v>
      </c>
      <c r="AH90" s="467" t="str">
        <f t="shared" si="72"/>
        <v>MENOR</v>
      </c>
      <c r="AI90" s="447">
        <f t="shared" si="78"/>
        <v>0.4</v>
      </c>
      <c r="AJ90" s="225" t="str">
        <f>IFERROR(IF(OR(AND(AF90="IMPROBABLE",AH90="LEVE"),AND(AF90="IMPROBABLE",AH90="MENOR"),AND(AF90="RARA VEZ",AH90="MENOR")),"BAJO",IF(OR(AND(AF90="IMPROBABLE",AH90="MODERADO"),AND(AF90="RARA VEZ",AH90="MENOR"),AND(AF90="RARA VEZ",AH90="MODERADO"),AND(AF90="PROBABLE",AH90="LEVE"),AND(AF90="PROBABLE",AH90="MENOR"),AND(AF90="PROBABLE",AH90="MODERADO"),AND(AF90="CASI SEGURO",AH90="LEVE"),AND(AF90="CASI SEGURO",AH90="MENOR")),"MODERADO",IF(OR(AND(AF90="IMPROBABLE",AH90="MAYOR"),AND(AF90="RARA VEZ",AH90="MAYOR"),AND(AF90="PROBABLE",AH90="MAYOR"),AND(AF90="CASI SEGURO",AH90="MODERADO"),AND(AF90="CASI SEGURO",AH90="MAYOR"),AND(AF90="INMINENTE",AH90="LEVE"),AND(AF90="INMINENTE",AH90="MENOR"),AND(AF90="CASI SEGURO",AH90="MODERADO"),AND(AF90="INMINENTE",AH90="MAYOR")),"ALTO",IF(OR(AND(AF90="IMPROBABLE",AH90="CATASTRÓFICO"),AND(AF90="RARA VEZ",AH90="CATASTRÓFICO"),AND(AF90="PROBABLE",AH90="CATASTRÓFICO"),AND(AF90="CASI SEGURO",AH90="CATASTRÓFICO"),AND(AF90="INMINENTE",AH90="CATASTRÓFICO")),"EXTREMO","")))),"")</f>
        <v>BAJO</v>
      </c>
      <c r="AK90" s="927" t="s">
        <v>243</v>
      </c>
      <c r="AL90" s="939"/>
      <c r="AM90" s="939"/>
      <c r="AN90" s="939"/>
      <c r="AO90" s="468" t="s">
        <v>802</v>
      </c>
      <c r="AP90" s="986" t="s">
        <v>188</v>
      </c>
    </row>
    <row r="91" spans="1:42" ht="409.5" x14ac:dyDescent="0.2">
      <c r="A91" s="867"/>
      <c r="B91" s="867"/>
      <c r="C91" s="937"/>
      <c r="D91" s="870"/>
      <c r="E91" s="870"/>
      <c r="F91" s="937"/>
      <c r="G91" s="870"/>
      <c r="H91" s="928"/>
      <c r="I91" s="931"/>
      <c r="J91" s="934"/>
      <c r="K91" s="934"/>
      <c r="L91" s="152"/>
      <c r="M91" s="431">
        <v>2</v>
      </c>
      <c r="N91" s="467" t="str">
        <f t="shared" si="64"/>
        <v>RARA VEZ</v>
      </c>
      <c r="O91" s="437">
        <f>IF(N91="","",IF(N91="IMPROBABLE",0.2,IF(N91="RARA VEZ",0.4,IF(N91="PROBABLE",0.6,IF(N91="CASI SEGURO",0.8,IF(N91="INMINENTE",1,))))))</f>
        <v>0.4</v>
      </c>
      <c r="P91" s="223" t="s">
        <v>790</v>
      </c>
      <c r="Q91" s="469">
        <v>2</v>
      </c>
      <c r="R91" s="441" t="str">
        <f t="shared" si="66"/>
        <v>MENOR</v>
      </c>
      <c r="S91" s="463">
        <f>IF(R91="","",IF(R91="LEVE",0.2,IF(R91="MENOR",0.4,IF(R91="MODERADO",0.6,IF(R91="MAYOR",0.8,IF(R91="CATASTRÓFICO",1,))))))</f>
        <v>0.4</v>
      </c>
      <c r="T91" s="470" t="str">
        <f t="shared" si="59"/>
        <v>BAJO</v>
      </c>
      <c r="U91" s="154">
        <v>2</v>
      </c>
      <c r="V91" s="471" t="s">
        <v>803</v>
      </c>
      <c r="W91" s="154" t="str">
        <f t="shared" si="88"/>
        <v>Probabilidad</v>
      </c>
      <c r="X91" s="178" t="s">
        <v>190</v>
      </c>
      <c r="Y91" s="178" t="s">
        <v>181</v>
      </c>
      <c r="Z91" s="227" t="str">
        <f t="shared" si="79"/>
        <v>40%</v>
      </c>
      <c r="AA91" s="178" t="s">
        <v>182</v>
      </c>
      <c r="AB91" s="178" t="s">
        <v>183</v>
      </c>
      <c r="AC91" s="178" t="s">
        <v>184</v>
      </c>
      <c r="AD91" s="228">
        <f>IF(ISBLANK(V91),0,Z91*AE89)</f>
        <v>9.6000000000000002E-2</v>
      </c>
      <c r="AE91" s="228">
        <f>AE89-AD91</f>
        <v>0.14399999999999999</v>
      </c>
      <c r="AF91" s="222" t="str">
        <f t="shared" si="89"/>
        <v>IMPROBABLE</v>
      </c>
      <c r="AG91" s="227">
        <f>+AE91</f>
        <v>0.14399999999999999</v>
      </c>
      <c r="AH91" s="331" t="str">
        <f t="shared" si="72"/>
        <v>MENOR</v>
      </c>
      <c r="AI91" s="227">
        <f t="shared" si="78"/>
        <v>0.4</v>
      </c>
      <c r="AJ91" s="335" t="str">
        <f>IFERROR(IF(OR(AND(AF91="IMPROBABLE",AH91="LEVE"),AND(AF91="IMPROBABLE",AH91="MENOR"),AND(AF91="RARA VEZ",AH91="LEVE")),"BAJO",IF(OR(AND(AF91="IMPROBABLE",AH91="MODERADO"),AND(AF91="RARA VEZ",AH91="MENOR"),AND(AF91="RARA VEZ",AH91="MODERADO"),AND(AF91="PROBABLE",AH91="LEVE"),AND(AF91="PROBABLE",AH91="MENOR"),AND(AF91="PROBABLE",AH91="MODERADO"),AND(AF91="CASI SEGURO",AH91="LEVE"),AND(AF91="CASI SEGURO",AH91="MENOR")),"MODERADO",IF(OR(AND(AF91="IMPROBABLE",AH91="MAYOR"),AND(AF91="RARA VEZ",AH91="MAYOR"),AND(AF91="PROBABLE",AH91="MAYOR"),AND(AF91="CASI SEGURO",AH91="MODERADO"),AND(AF91="CASI SEGURO",AH91="MAYOR"),AND(AF91="INMINENTE",AH91="LEVE"),AND(AF91="INMINENTE",AH91="MENOR"),AND(AF91="CASI SEGURO",AH91="MODERADO"),AND(AF91="INMINENTE",AH91="MAYOR")),"ALTO",IF(OR(AND(AF91="IMPROBABLE",AH91="CATASTRÓFICO"),AND(AF91="RARA VEZ",AH91="CATASTRÓFICO"),AND(AF91="PROBABLE",AH91="CATASTRÓFICO"),AND(AF91="CASI SEGURO",AH91="CATASTRÓFICO"),AND(AF91="INMINENTE",AH91="CATASTRÓFICO")),"EXTREMO","")))),"")</f>
        <v>BAJO</v>
      </c>
      <c r="AK91" s="928"/>
      <c r="AL91" s="940"/>
      <c r="AM91" s="940"/>
      <c r="AN91" s="940"/>
      <c r="AO91" s="472" t="s">
        <v>804</v>
      </c>
      <c r="AP91" s="987"/>
    </row>
    <row r="92" spans="1:42" ht="378" x14ac:dyDescent="0.2">
      <c r="A92" s="868"/>
      <c r="B92" s="868"/>
      <c r="C92" s="938"/>
      <c r="D92" s="871"/>
      <c r="E92" s="871"/>
      <c r="F92" s="938"/>
      <c r="G92" s="871"/>
      <c r="H92" s="929"/>
      <c r="I92" s="932"/>
      <c r="J92" s="935"/>
      <c r="K92" s="935"/>
      <c r="L92" s="217"/>
      <c r="M92" s="473">
        <v>2</v>
      </c>
      <c r="N92" s="331" t="str">
        <f t="shared" si="64"/>
        <v>RARA VEZ</v>
      </c>
      <c r="O92" s="406">
        <f t="shared" si="90"/>
        <v>0.4</v>
      </c>
      <c r="P92" s="223" t="s">
        <v>790</v>
      </c>
      <c r="Q92" s="333">
        <v>2</v>
      </c>
      <c r="R92" s="334" t="str">
        <f t="shared" si="66"/>
        <v>MENOR</v>
      </c>
      <c r="S92" s="406">
        <f>IF(R92="","",IF(R92="LEVE",0.2,IF(R92="MENOR",0.4,IF(R92="MODERADO",0.6,IF(R92="MAYOR",0.8,IF(R92="CATASTRÓFICO",1,))))))</f>
        <v>0.4</v>
      </c>
      <c r="T92" s="335" t="str">
        <f t="shared" si="59"/>
        <v>BAJO</v>
      </c>
      <c r="U92" s="154">
        <v>3</v>
      </c>
      <c r="V92" s="471" t="s">
        <v>805</v>
      </c>
      <c r="W92" s="154" t="str">
        <f t="shared" si="88"/>
        <v>Probabilidad</v>
      </c>
      <c r="X92" s="178" t="s">
        <v>190</v>
      </c>
      <c r="Y92" s="178" t="s">
        <v>181</v>
      </c>
      <c r="Z92" s="227" t="str">
        <f t="shared" si="79"/>
        <v>40%</v>
      </c>
      <c r="AA92" s="178" t="s">
        <v>182</v>
      </c>
      <c r="AB92" s="178" t="s">
        <v>183</v>
      </c>
      <c r="AC92" s="178" t="s">
        <v>184</v>
      </c>
      <c r="AD92" s="228">
        <f>IF(ISBLANK(V92),0,Z92*AE90)</f>
        <v>9.6000000000000002E-2</v>
      </c>
      <c r="AE92" s="228">
        <f>AE90-AD92</f>
        <v>0.14399999999999999</v>
      </c>
      <c r="AF92" s="222" t="str">
        <f t="shared" si="89"/>
        <v>IMPROBABLE</v>
      </c>
      <c r="AG92" s="227">
        <f>+AE92</f>
        <v>0.14399999999999999</v>
      </c>
      <c r="AH92" s="331" t="str">
        <f t="shared" si="72"/>
        <v>MENOR</v>
      </c>
      <c r="AI92" s="227">
        <f t="shared" si="78"/>
        <v>0.4</v>
      </c>
      <c r="AJ92" s="335" t="str">
        <f>IFERROR(IF(OR(AND(AF92="IMPROBABLE",AH92="LEVE"),AND(AF92="IMPROBABLE",AH92="MENOR"),AND(AF92="RARA VEZ",AH92="LEVE")),"BAJO",IF(OR(AND(AF92="IMPROBABLE",AH92="MODERADO"),AND(AF92="RARA VEZ",AH92="MENOR"),AND(AF92="RARA VEZ",AH92="MODERADO"),AND(AF92="PROBABLE",AH92="LEVE"),AND(AF92="PROBABLE",AH92="MENOR"),AND(AF92="PROBABLE",AH92="MODERADO"),AND(AF92="CASI SEGURO",AH92="LEVE"),AND(AF92="CASI SEGURO",AH92="MENOR")),"MODERADO",IF(OR(AND(AF92="IMPROBABLE",AH92="MAYOR"),AND(AF92="RARA VEZ",AH92="MAYOR"),AND(AF92="PROBABLE",AH92="MAYOR"),AND(AF92="CASI SEGURO",AH92="MODERADO"),AND(AF92="CASI SEGURO",AH92="MAYOR"),AND(AF92="INMINENTE",AH92="LEVE"),AND(AF92="INMINENTE",AH92="MENOR"),AND(AF92="CASI SEGURO",AH92="MODERADO"),AND(AF92="INMINENTE",AH92="MAYOR")),"ALTO",IF(OR(AND(AF92="IMPROBABLE",AH92="CATASTRÓFICO"),AND(AF92="RARA VEZ",AH92="CATASTRÓFICO"),AND(AF92="PROBABLE",AH92="CATASTRÓFICO"),AND(AF92="CASI SEGURO",AH92="CATASTRÓFICO"),AND(AF92="INMINENTE",AH92="CATASTRÓFICO")),"EXTREMO","")))),"")</f>
        <v>BAJO</v>
      </c>
      <c r="AK92" s="929"/>
      <c r="AL92" s="941"/>
      <c r="AM92" s="941"/>
      <c r="AN92" s="941"/>
      <c r="AO92" s="474" t="s">
        <v>806</v>
      </c>
      <c r="AP92" s="988"/>
    </row>
    <row r="93" spans="1:42" ht="409.5" x14ac:dyDescent="0.25">
      <c r="A93" s="278" t="s">
        <v>793</v>
      </c>
      <c r="B93" s="278">
        <v>3</v>
      </c>
      <c r="C93" s="199" t="s">
        <v>807</v>
      </c>
      <c r="D93" s="316" t="s">
        <v>808</v>
      </c>
      <c r="E93" s="115" t="s">
        <v>809</v>
      </c>
      <c r="F93" s="116" t="s">
        <v>500</v>
      </c>
      <c r="G93" s="199" t="s">
        <v>90</v>
      </c>
      <c r="H93" s="116" t="s">
        <v>568</v>
      </c>
      <c r="I93" s="116" t="s">
        <v>568</v>
      </c>
      <c r="J93" s="186" t="s">
        <v>198</v>
      </c>
      <c r="K93" s="186" t="s">
        <v>543</v>
      </c>
      <c r="L93" s="116" t="s">
        <v>589</v>
      </c>
      <c r="M93" s="399">
        <v>2</v>
      </c>
      <c r="N93" s="400" t="str">
        <f t="shared" si="64"/>
        <v>RARA VEZ</v>
      </c>
      <c r="O93" s="435">
        <f t="shared" si="90"/>
        <v>0.4</v>
      </c>
      <c r="P93" s="241" t="s">
        <v>223</v>
      </c>
      <c r="Q93" s="402">
        <v>2</v>
      </c>
      <c r="R93" s="403" t="str">
        <f t="shared" si="66"/>
        <v>MENOR</v>
      </c>
      <c r="S93" s="435">
        <f>IF(R93="","",IF(R93="Leve",0.2,IF(R93="Menor",0.4,IF(R93="Moderado",0.6,IF(R93="Mayor",0.8,IF(R93="Catastrófico",1,))))))</f>
        <v>0.4</v>
      </c>
      <c r="T93" s="404" t="str">
        <f t="shared" si="59"/>
        <v>BAJO</v>
      </c>
      <c r="U93" s="138">
        <v>1</v>
      </c>
      <c r="V93" s="134" t="s">
        <v>810</v>
      </c>
      <c r="W93" s="138" t="str">
        <f t="shared" si="88"/>
        <v>Probabilidad</v>
      </c>
      <c r="X93" s="243" t="s">
        <v>190</v>
      </c>
      <c r="Y93" s="243" t="s">
        <v>181</v>
      </c>
      <c r="Z93" s="244" t="str">
        <f t="shared" si="79"/>
        <v>40%</v>
      </c>
      <c r="AA93" s="243" t="s">
        <v>182</v>
      </c>
      <c r="AB93" s="243" t="s">
        <v>183</v>
      </c>
      <c r="AC93" s="243" t="s">
        <v>184</v>
      </c>
      <c r="AD93" s="462"/>
      <c r="AE93" s="245">
        <f>IFERROR(IF(W93="Probabilidad",(O93-(+O93*Z93)),IF(W93="Impacto",O93,"")),"")</f>
        <v>0.24</v>
      </c>
      <c r="AF93" s="240" t="str">
        <f t="shared" si="89"/>
        <v>RARA VEZ</v>
      </c>
      <c r="AG93" s="244">
        <v>0.14000000000000001</v>
      </c>
      <c r="AH93" s="240" t="str">
        <f t="shared" si="72"/>
        <v>MENOR</v>
      </c>
      <c r="AI93" s="244">
        <f t="shared" si="78"/>
        <v>0.4</v>
      </c>
      <c r="AJ93" s="404" t="str">
        <f>IFERROR(IF(OR(AND(AF93="IMPROBABLE",AH93="LEVE"),AND(AF93="IMPROBABLE",AH93="MENOR"),AND(AF93="RARA VEZ",AH93="MENOR")),"BAJO",IF(OR(AND(AF93="IMPROBABLE",AH93="MODERADO"),AND(AF93="RARA VEZ",AH93="MENOR"),AND(AF93="RARA VEZ",AH93="MODERADO"),AND(AF93="PROBABLE",AH93="LEVE"),AND(AF93="PROBABLE",AH93="MENOR"),AND(AF93="PROBABLE",AH93="MODERADO"),AND(AF93="CASI SEGURO",AH93="LEVE"),AND(AF93="CASI SEGURO",AH93="MENOR")),"MODERADO",IF(OR(AND(AF93="IMPROBABLE",AH93="MAYOR"),AND(AF93="RARA VEZ",AH93="MAYOR"),AND(AF93="PROBABLE",AH93="MAYOR"),AND(AF93="CASI SEGURO",AH93="MODERADO"),AND(AF93="CASI SEGURO",AH93="MAYOR"),AND(AF93="INMINENTE",AH93="LEVE"),AND(AF93="INMINENTE",AH93="MENOR"),AND(AF93="CASI SEGURO",AH93="MODERADO"),AND(AF93="INMINENTE",AH93="MAYOR")),"ALTO",IF(OR(AND(AF93="IMPROBABLE",AH93="CATASTRÓFICO"),AND(AF93="RARA VEZ",AH93="CATASTRÓFICO"),AND(AF93="PROBABLE",AH93="CATASTRÓFICO"),AND(AF93="CASI SEGURO",AH93="CATASTRÓFICO"),AND(AF93="INMINENTE",AH93="CATASTRÓFICO")),"EXTREMO","")))),"")</f>
        <v>BAJO</v>
      </c>
      <c r="AK93" s="155" t="s">
        <v>243</v>
      </c>
      <c r="AL93" s="475"/>
      <c r="AM93" s="475"/>
      <c r="AN93" s="475"/>
      <c r="AO93" s="345" t="s">
        <v>811</v>
      </c>
      <c r="AP93" s="278" t="s">
        <v>188</v>
      </c>
    </row>
    <row r="94" spans="1:42" ht="409.5" x14ac:dyDescent="0.3">
      <c r="A94" s="866" t="s">
        <v>793</v>
      </c>
      <c r="B94" s="866">
        <v>4</v>
      </c>
      <c r="C94" s="919" t="s">
        <v>812</v>
      </c>
      <c r="D94" s="895" t="s">
        <v>813</v>
      </c>
      <c r="E94" s="869" t="s">
        <v>814</v>
      </c>
      <c r="F94" s="936" t="s">
        <v>500</v>
      </c>
      <c r="G94" s="919" t="s">
        <v>91</v>
      </c>
      <c r="H94" s="927" t="s">
        <v>568</v>
      </c>
      <c r="I94" s="217" t="s">
        <v>568</v>
      </c>
      <c r="J94" s="933" t="s">
        <v>198</v>
      </c>
      <c r="K94" s="933" t="s">
        <v>543</v>
      </c>
      <c r="L94" s="476"/>
      <c r="M94" s="330">
        <v>3</v>
      </c>
      <c r="N94" s="331" t="str">
        <f t="shared" si="64"/>
        <v>PROBABLE</v>
      </c>
      <c r="O94" s="406">
        <f t="shared" si="90"/>
        <v>0.6</v>
      </c>
      <c r="P94" s="889" t="s">
        <v>232</v>
      </c>
      <c r="Q94" s="392">
        <v>2</v>
      </c>
      <c r="R94" s="334" t="str">
        <f t="shared" si="66"/>
        <v>MENOR</v>
      </c>
      <c r="S94" s="406">
        <f t="shared" ref="S94:S96" si="91">IF(R94="","",IF(R94="Leve",0.2,IF(R94="Menor",0.4,IF(R94="Moderado",0.6,IF(R94="Mayor",0.8,IF(R94="Catastrófico",1,))))))</f>
        <v>0.4</v>
      </c>
      <c r="T94" s="335" t="str">
        <f t="shared" si="59"/>
        <v>MODERADO</v>
      </c>
      <c r="U94" s="154">
        <v>1</v>
      </c>
      <c r="V94" s="477" t="s">
        <v>815</v>
      </c>
      <c r="W94" s="154" t="str">
        <f t="shared" si="88"/>
        <v>Probabilidad</v>
      </c>
      <c r="X94" s="178" t="s">
        <v>190</v>
      </c>
      <c r="Y94" s="178" t="s">
        <v>181</v>
      </c>
      <c r="Z94" s="227" t="str">
        <f t="shared" si="79"/>
        <v>40%</v>
      </c>
      <c r="AA94" s="178" t="s">
        <v>182</v>
      </c>
      <c r="AB94" s="178" t="s">
        <v>183</v>
      </c>
      <c r="AC94" s="178" t="s">
        <v>184</v>
      </c>
      <c r="AD94" s="465"/>
      <c r="AE94" s="249">
        <f>IFERROR(IF(W94="Probabilidad",(O94-(+O94*Z94)),IF(W94="Impacto",O94,"")),"")</f>
        <v>0.36</v>
      </c>
      <c r="AF94" s="222" t="str">
        <f t="shared" si="89"/>
        <v>RARA VEZ</v>
      </c>
      <c r="AG94" s="227">
        <v>0.14000000000000001</v>
      </c>
      <c r="AH94" s="222" t="str">
        <f t="shared" si="72"/>
        <v>MENOR</v>
      </c>
      <c r="AI94" s="227">
        <f t="shared" si="78"/>
        <v>0.4</v>
      </c>
      <c r="AJ94" s="335" t="str">
        <f>IFERROR(IF(OR(AND(AF94="IMPROBABLE",AH94="LEVE"),AND(AF94="IMPROBABLE",AH94="MENOR"),AND(AF94="RARA VEZ",AH94="MENOR")),"BAJO",IF(OR(AND(AF94="IMPROBABLE",AH94="MODERADO"),AND(AF94="RARA VEZ",AH94="MENOR"),AND(AF94="RARA VEZ",AH94="MODERADO"),AND(AF94="PROBABLE",AH94="LEVE"),AND(AF94="PROBABLE",AH94="MENOR"),AND(AF94="PROBABLE",AH94="MODERADO"),AND(AF94="CASI SEGURO",AH94="LEVE"),AND(AF94="CASI SEGURO",AH94="MENOR")),"MODERADO",IF(OR(AND(AF94="IMPROBABLE",AH94="MAYOR"),AND(AF94="RARA VEZ",AH94="MAYOR"),AND(AF94="PROBABLE",AH94="MAYOR"),AND(AF94="CASI SEGURO",AH94="MODERADO"),AND(AF94="CASI SEGURO",AH94="MAYOR"),AND(AF94="INMINENTE",AH94="LEVE"),AND(AF94="INMINENTE",AH94="MENOR"),AND(AF94="CASI SEGURO",AH94="MODERADO"),AND(AF94="INMINENTE",AH94="MAYOR")),"ALTO",IF(OR(AND(AF94="IMPROBABLE",AH94="CATASTRÓFICO"),AND(AF94="RARA VEZ",AH94="CATASTRÓFICO"),AND(AF94="PROBABLE",AH94="CATASTRÓFICO"),AND(AF94="CASI SEGURO",AH94="CATASTRÓFICO"),AND(AF94="INMINENTE",AH94="CATASTRÓFICO")),"EXTREMO","")))),"")</f>
        <v>BAJO</v>
      </c>
      <c r="AK94" s="927" t="s">
        <v>243</v>
      </c>
      <c r="AL94" s="939"/>
      <c r="AM94" s="939"/>
      <c r="AN94" s="939"/>
      <c r="AO94" s="301" t="s">
        <v>816</v>
      </c>
      <c r="AP94" s="866" t="s">
        <v>188</v>
      </c>
    </row>
    <row r="95" spans="1:42" ht="409.5" x14ac:dyDescent="0.3">
      <c r="A95" s="868"/>
      <c r="B95" s="868"/>
      <c r="C95" s="921"/>
      <c r="D95" s="897"/>
      <c r="E95" s="871"/>
      <c r="F95" s="938"/>
      <c r="G95" s="921"/>
      <c r="H95" s="929"/>
      <c r="I95" s="175" t="s">
        <v>568</v>
      </c>
      <c r="J95" s="935"/>
      <c r="K95" s="935"/>
      <c r="L95" s="476"/>
      <c r="M95" s="330">
        <v>3</v>
      </c>
      <c r="N95" s="222" t="str">
        <f t="shared" si="64"/>
        <v>PROBABLE</v>
      </c>
      <c r="O95" s="437">
        <f t="shared" si="90"/>
        <v>0.6</v>
      </c>
      <c r="P95" s="891"/>
      <c r="Q95" s="392">
        <v>2</v>
      </c>
      <c r="R95" s="424" t="str">
        <f t="shared" si="66"/>
        <v>MENOR</v>
      </c>
      <c r="S95" s="437">
        <f t="shared" si="91"/>
        <v>0.4</v>
      </c>
      <c r="T95" s="225" t="str">
        <f t="shared" si="59"/>
        <v>MODERADO</v>
      </c>
      <c r="U95" s="154">
        <v>2</v>
      </c>
      <c r="V95" s="301" t="s">
        <v>817</v>
      </c>
      <c r="W95" s="154" t="str">
        <f t="shared" si="88"/>
        <v>Probabilidad</v>
      </c>
      <c r="X95" s="178" t="s">
        <v>190</v>
      </c>
      <c r="Y95" s="178" t="s">
        <v>181</v>
      </c>
      <c r="Z95" s="227" t="str">
        <f t="shared" si="79"/>
        <v>40%</v>
      </c>
      <c r="AA95" s="178" t="s">
        <v>182</v>
      </c>
      <c r="AB95" s="178" t="s">
        <v>183</v>
      </c>
      <c r="AC95" s="178" t="s">
        <v>184</v>
      </c>
      <c r="AD95" s="228">
        <f>IF(ISBLANK(V95),0,Z95*AE93)</f>
        <v>9.6000000000000002E-2</v>
      </c>
      <c r="AE95" s="228">
        <f>AE93-AD95</f>
        <v>0.14399999999999999</v>
      </c>
      <c r="AF95" s="222" t="str">
        <f t="shared" si="89"/>
        <v>IMPROBABLE</v>
      </c>
      <c r="AG95" s="227">
        <v>0.14000000000000001</v>
      </c>
      <c r="AH95" s="222" t="str">
        <f t="shared" si="72"/>
        <v>MENOR</v>
      </c>
      <c r="AI95" s="227">
        <f t="shared" si="78"/>
        <v>0.4</v>
      </c>
      <c r="AJ95" s="335" t="str">
        <f>IFERROR(IF(OR(AND(AF95="IMPROBABLE",AH95="LEVE"),AND(AF95="IMPROBABLE",AH95="MENOR"),AND(AF95="RARA VEZ",AH95="LEVE")),"BAJO",IF(OR(AND(AF95="IMPROBABLE",AH95="MODERADO"),AND(AF95="RARA VEZ",AH95="MENOR"),AND(AF95="RARA VEZ",AH95="MODERADO"),AND(AF95="PROBABLE",AH95="LEVE"),AND(AF95="PROBABLE",AH95="MENOR"),AND(AF95="PROBABLE",AH95="MODERADO"),AND(AF95="CASI SEGURO",AH95="LEVE"),AND(AF95="CASI SEGURO",AH95="MENOR")),"MODERADO",IF(OR(AND(AF95="IMPROBABLE",AH95="MAYOR"),AND(AF95="RARA VEZ",AH95="MAYOR"),AND(AF95="PROBABLE",AH95="MAYOR"),AND(AF95="CASI SEGURO",AH95="MODERADO"),AND(AF95="CASI SEGURO",AH95="MAYOR"),AND(AF95="INMINENTE",AH95="LEVE"),AND(AF95="INMINENTE",AH95="MENOR"),AND(AF95="CASI SEGURO",AH95="MODERADO"),AND(AF95="INMINENTE",AH95="MAYOR")),"ALTO",IF(OR(AND(AF95="IMPROBABLE",AH95="CATASTRÓFICO"),AND(AF95="RARA VEZ",AH95="CATASTRÓFICO"),AND(AF95="PROBABLE",AH95="CATASTRÓFICO"),AND(AF95="CASI SEGURO",AH95="CATASTRÓFICO"),AND(AF95="INMINENTE",AH95="CATASTRÓFICO")),"EXTREMO","")))),"")</f>
        <v>BAJO</v>
      </c>
      <c r="AK95" s="929"/>
      <c r="AL95" s="941"/>
      <c r="AM95" s="941"/>
      <c r="AN95" s="941"/>
      <c r="AO95" s="432" t="s">
        <v>818</v>
      </c>
      <c r="AP95" s="868"/>
    </row>
    <row r="96" spans="1:42" ht="409.5" x14ac:dyDescent="0.3">
      <c r="A96" s="19" t="s">
        <v>793</v>
      </c>
      <c r="B96" s="154">
        <v>5</v>
      </c>
      <c r="C96" s="134" t="s">
        <v>785</v>
      </c>
      <c r="D96" s="134" t="s">
        <v>786</v>
      </c>
      <c r="E96" s="208" t="s">
        <v>819</v>
      </c>
      <c r="F96" s="155" t="s">
        <v>500</v>
      </c>
      <c r="G96" s="208" t="s">
        <v>92</v>
      </c>
      <c r="H96" s="152" t="s">
        <v>568</v>
      </c>
      <c r="I96" s="152" t="s">
        <v>568</v>
      </c>
      <c r="J96" s="187" t="s">
        <v>198</v>
      </c>
      <c r="K96" s="187" t="s">
        <v>543</v>
      </c>
      <c r="L96" s="217" t="s">
        <v>240</v>
      </c>
      <c r="M96" s="330">
        <v>3</v>
      </c>
      <c r="N96" s="331" t="str">
        <f t="shared" si="64"/>
        <v>PROBABLE</v>
      </c>
      <c r="O96" s="332">
        <f t="shared" si="90"/>
        <v>0.6</v>
      </c>
      <c r="P96" s="458" t="s">
        <v>790</v>
      </c>
      <c r="Q96" s="392">
        <v>2</v>
      </c>
      <c r="R96" s="334" t="str">
        <f t="shared" si="66"/>
        <v>MENOR</v>
      </c>
      <c r="S96" s="406">
        <f t="shared" si="91"/>
        <v>0.4</v>
      </c>
      <c r="T96" s="335" t="str">
        <f t="shared" si="59"/>
        <v>MODERADO</v>
      </c>
      <c r="U96" s="154">
        <v>1</v>
      </c>
      <c r="V96" s="134" t="s">
        <v>820</v>
      </c>
      <c r="W96" s="154" t="str">
        <f t="shared" si="88"/>
        <v>Probabilidad</v>
      </c>
      <c r="X96" s="178" t="s">
        <v>190</v>
      </c>
      <c r="Y96" s="178" t="s">
        <v>181</v>
      </c>
      <c r="Z96" s="227" t="str">
        <f t="shared" si="79"/>
        <v>40%</v>
      </c>
      <c r="AA96" s="178" t="s">
        <v>182</v>
      </c>
      <c r="AB96" s="178" t="s">
        <v>183</v>
      </c>
      <c r="AC96" s="178" t="s">
        <v>184</v>
      </c>
      <c r="AD96" s="407"/>
      <c r="AE96" s="249">
        <f t="shared" ref="AE96:AE101" si="92">IFERROR(IF(W96="Probabilidad",(O96-(+O96*Z96)),IF(W96="Impacto",O96,"")),"")</f>
        <v>0.36</v>
      </c>
      <c r="AF96" s="222" t="str">
        <f t="shared" si="89"/>
        <v>RARA VEZ</v>
      </c>
      <c r="AG96" s="227">
        <f>+AE96</f>
        <v>0.36</v>
      </c>
      <c r="AH96" s="222" t="str">
        <f t="shared" si="72"/>
        <v>MENOR</v>
      </c>
      <c r="AI96" s="227">
        <f t="shared" si="78"/>
        <v>0.4</v>
      </c>
      <c r="AJ96" s="335" t="s">
        <v>265</v>
      </c>
      <c r="AK96" s="217" t="s">
        <v>243</v>
      </c>
      <c r="AL96" s="478"/>
      <c r="AM96" s="478"/>
      <c r="AN96" s="478"/>
      <c r="AO96" s="432" t="s">
        <v>93</v>
      </c>
      <c r="AP96" s="154" t="s">
        <v>188</v>
      </c>
    </row>
    <row r="97" spans="1:42" ht="409.5" x14ac:dyDescent="0.25">
      <c r="A97" s="19" t="s">
        <v>793</v>
      </c>
      <c r="B97" s="167">
        <v>6</v>
      </c>
      <c r="C97" s="134" t="s">
        <v>821</v>
      </c>
      <c r="D97" s="134" t="s">
        <v>822</v>
      </c>
      <c r="E97" s="134" t="s">
        <v>823</v>
      </c>
      <c r="F97" s="138" t="s">
        <v>500</v>
      </c>
      <c r="G97" s="134" t="s">
        <v>94</v>
      </c>
      <c r="H97" s="134" t="s">
        <v>568</v>
      </c>
      <c r="I97" s="426" t="s">
        <v>568</v>
      </c>
      <c r="J97" s="168" t="s">
        <v>198</v>
      </c>
      <c r="K97" s="168" t="s">
        <v>543</v>
      </c>
      <c r="L97" s="134" t="s">
        <v>240</v>
      </c>
      <c r="M97" s="427">
        <v>2</v>
      </c>
      <c r="N97" s="295" t="str">
        <f>IF(M97=0,"",IF(M97&lt;=1,"IMPROBABLE",IF(M97&lt;=2,"RARA VEZ",IF(M97&lt;=3,"PROBABLE",IF(M97&lt;=4,"CASI SEGURO","INMINENTE")))))</f>
        <v>RARA VEZ</v>
      </c>
      <c r="O97" s="156">
        <f>IF(N97="","",IF(N97="IMPROBABLE",0.2,IF(N97="RARA VEZ",0.4,IF(N97="PROBABLE",0.6,IF(N97="CASI SEGURO",0.8,IF(N97="INMINENTE",1,))))))</f>
        <v>0.4</v>
      </c>
      <c r="P97" s="156" t="s">
        <v>232</v>
      </c>
      <c r="Q97" s="428">
        <v>2</v>
      </c>
      <c r="R97" s="429" t="str">
        <f>IF(Q97=1,"LEVE",IF(Q97=2,"MENOR",IF(Q97=3,"MODERADO",IF(Q97=4,"MAYOR",IF(Q97=5,"CATASTROFICO","")))))</f>
        <v>MENOR</v>
      </c>
      <c r="S97" s="156">
        <f>IF(R97="","",IF(R97="LEVE",0.2,IF(R97="MENOR",0.4,IF(R97="MODERADO",0.6,IF(R97="MAYOR",0.8,IF(R97="CATASTRÓFICO",1,))))))</f>
        <v>0.4</v>
      </c>
      <c r="T97" s="297" t="str">
        <f t="shared" si="59"/>
        <v>BAJO</v>
      </c>
      <c r="U97" s="167">
        <v>1</v>
      </c>
      <c r="V97" s="134" t="s">
        <v>824</v>
      </c>
      <c r="W97" s="167" t="str">
        <f t="shared" si="88"/>
        <v>Probabilidad</v>
      </c>
      <c r="X97" s="298" t="s">
        <v>190</v>
      </c>
      <c r="Y97" s="298" t="s">
        <v>181</v>
      </c>
      <c r="Z97" s="299" t="str">
        <f t="shared" si="79"/>
        <v>40%</v>
      </c>
      <c r="AA97" s="298" t="s">
        <v>182</v>
      </c>
      <c r="AB97" s="298" t="s">
        <v>183</v>
      </c>
      <c r="AC97" s="298" t="s">
        <v>184</v>
      </c>
      <c r="AD97" s="479"/>
      <c r="AE97" s="300">
        <f t="shared" si="92"/>
        <v>0.24</v>
      </c>
      <c r="AF97" s="295" t="str">
        <f>IFERROR(IF(AE97="","",IF(AE97&lt;=0.2,"IMPROBABLE",IF(AE97&lt;=0.4,"RARA VEZ",IF(AE97&lt;=0.6,"PROBABLE",IF(AE97&lt;=0.8,"CASI SEGURO","INMINENTE"))))),"")</f>
        <v>RARA VEZ</v>
      </c>
      <c r="AG97" s="299">
        <f>AE97</f>
        <v>0.24</v>
      </c>
      <c r="AH97" s="295" t="str">
        <f>R97</f>
        <v>MENOR</v>
      </c>
      <c r="AI97" s="299">
        <f t="shared" si="78"/>
        <v>0.4</v>
      </c>
      <c r="AJ97" s="456" t="str">
        <f>IFERROR(IF(OR(AND(AF97="IMPROBABLE",AH97="LEVE"),AND(AF97="IMPROBABLE",AH97="MENOR"),AND(AF97="RARA VEZ",AH97="MENOR")),"BAJO",IF(OR(AND(AF97="IMPROBABLE",AH97="MODERADO"),AND(AF97="RARA VEZ",AH97="MENOR"),AND(AF97="RARA VEZ",AH97="MODERADO"),AND(AF97="PROBABLE",AH97="LEVE"),AND(AF97="PROBABLE",AH97="MENOR"),AND(AF97="PROBABLE",AH97="MODERADO"),AND(AF97="CASI SEGURO",AH97="LEVE"),AND(AF97="CASI SEGURO",AH97="MENOR")),"MODERADO",IF(OR(AND(AF97="IMPROBABLE",AH97="MAYOR"),AND(AF97="RARA VEZ",AH97="MAYOR"),AND(AF97="PROBABLE",AH97="MAYOR"),AND(AF97="CASI SEGURO",AH97="MODERADO"),AND(AF97="CASI SEGURO",AH97="MAYOR"),AND(AF97="INMINENTE",AH97="LEVE"),AND(AF97="INMINENTE",AH97="MENOR"),AND(AF97="CASI SEGURO",AH97="MODERADO"),AND(AF97="INMINENTE",AH97="MAYOR")),"ALTO",IF(OR(AND(AF97="IMPROBABLE",AH97="CATASTRÓFICO"),AND(AF97="RARA VEZ",AH97="CATASTRÓFICO"),AND(AF97="PROBABLE",AH97="CATASTRÓFICO"),AND(AF97="CASI SEGURO",AH97="CATASTRÓFICO"),AND(AF97="INMINENTE",AH97="CATASTRÓFICO")),"EXTREMO","")))),"")</f>
        <v>BAJO</v>
      </c>
      <c r="AK97" s="134" t="s">
        <v>266</v>
      </c>
      <c r="AL97" s="301"/>
      <c r="AM97" s="301"/>
      <c r="AN97" s="301"/>
      <c r="AO97" s="301" t="s">
        <v>825</v>
      </c>
      <c r="AP97" s="138" t="s">
        <v>188</v>
      </c>
    </row>
    <row r="98" spans="1:42" ht="409.5" x14ac:dyDescent="0.25">
      <c r="A98" s="480" t="s">
        <v>111</v>
      </c>
      <c r="B98" s="480">
        <v>1</v>
      </c>
      <c r="C98" s="68" t="s">
        <v>821</v>
      </c>
      <c r="D98" s="68" t="s">
        <v>826</v>
      </c>
      <c r="E98" s="68" t="s">
        <v>827</v>
      </c>
      <c r="F98" s="65" t="s">
        <v>174</v>
      </c>
      <c r="G98" s="68" t="s">
        <v>112</v>
      </c>
      <c r="H98" s="64" t="s">
        <v>568</v>
      </c>
      <c r="I98" s="481" t="s">
        <v>568</v>
      </c>
      <c r="J98" s="482" t="s">
        <v>198</v>
      </c>
      <c r="K98" s="80" t="s">
        <v>342</v>
      </c>
      <c r="M98" s="483">
        <v>3</v>
      </c>
      <c r="N98" s="484" t="str">
        <f>IF(M98=0,"",IF(M98&lt;=1,"IMPROBABLE",IF(M98&lt;=2,"RARA VEZ",IF(M98&lt;=3,"PROBABLE",IF(M98&lt;=4,"CASI SEGURO","INMINENTE")))))</f>
        <v>PROBABLE</v>
      </c>
      <c r="O98" s="485">
        <f>IF(N98="","",IF(N98="IMPROBABLE",0.2,IF(N98="RARA VEZ",0.4,IF(N98="PROBABLE",0.6,IF(N98="CASI SEGURO",0.8,IF(N98="INMINENTE",1,))))))</f>
        <v>0.6</v>
      </c>
      <c r="P98" s="103" t="s">
        <v>232</v>
      </c>
      <c r="Q98" s="486">
        <v>3</v>
      </c>
      <c r="R98" s="487" t="str">
        <f>IF(Q98=1,"LEVE",IF(Q98=2,"MENOR",IF(Q98=3,"MODERADO",IF(Q98=4,"MAYOR",IF(Q98=5,"CATASTROFICO","")))))</f>
        <v>MODERADO</v>
      </c>
      <c r="S98" s="488">
        <f>IF(R98="","",IF(R98="LEVE",0.2,IF(R98="MENOR",0.4,IF(R98="MODERADO",0.6,IF(R98="MAYOR",0.8,IF(R98="CATASTRÓFICO",1,))))))</f>
        <v>0.6</v>
      </c>
      <c r="T98" s="489" t="str">
        <f t="shared" si="59"/>
        <v>MODERADO</v>
      </c>
      <c r="U98" s="490">
        <v>1</v>
      </c>
      <c r="V98" s="66" t="s">
        <v>828</v>
      </c>
      <c r="W98" s="490" t="str">
        <f t="shared" si="88"/>
        <v>Probabilidad</v>
      </c>
      <c r="X98" s="491" t="s">
        <v>190</v>
      </c>
      <c r="Y98" s="491" t="s">
        <v>181</v>
      </c>
      <c r="Z98" s="492" t="str">
        <f t="shared" si="79"/>
        <v>40%</v>
      </c>
      <c r="AA98" s="491" t="s">
        <v>182</v>
      </c>
      <c r="AB98" s="491" t="s">
        <v>183</v>
      </c>
      <c r="AC98" s="491" t="s">
        <v>184</v>
      </c>
      <c r="AD98" s="171"/>
      <c r="AE98" s="493">
        <f t="shared" si="92"/>
        <v>0.36</v>
      </c>
      <c r="AF98" s="494" t="str">
        <f>IFERROR(IF(AE98="","",IF(AE98&lt;=0.2,"IMPROBABLE",IF(AE98&lt;=0.4,"RARA VEZ",IF(AE98&lt;=0.6,"PROBABLE",IF(AE98&lt;=0.8,"CASI SEGURO","INMINENTE"))))),"")</f>
        <v>RARA VEZ</v>
      </c>
      <c r="AG98" s="492">
        <f>AE98</f>
        <v>0.36</v>
      </c>
      <c r="AH98" s="495" t="str">
        <f>R98</f>
        <v>MODERADO</v>
      </c>
      <c r="AI98" s="492">
        <f t="shared" si="78"/>
        <v>0.6</v>
      </c>
      <c r="AJ98" s="489" t="str">
        <f t="shared" ref="AJ98" si="93">IFERROR(IF(OR(AND(AF98="IMPROBABLE",AH98="LEVE"),AND(AF98="IMPROBABLE",AH98="MENOR"),AND(AF98="RARA VEZ",AH98="LEVE")),"BAJO",IF(OR(AND(AF98="IMPROBABLE",AH98="MODERADO"),AND(AF98="RARA VEZ",AH98="MENOR"),AND(AF98="RARA VEZ",AH98="MODERADO"),AND(AF98="PROBABLE",AH98="LEVE"),AND(AF98="PROBABLE",AH98="MENOR"),AND(AF98="PROBABLE",AH98="MODERADO"),AND(AF98="CASI SEGURO",AH98="LEVE"),AND(AF98="CASI SEGURO",AH98="MENOR")),"MODERADO",IF(OR(AND(AF98="IMPROBABLE",AH98="MAYOR"),AND(AF98="RARA VEZ",AH98="MAYOR"),AND(AF98="PROBABLE",AH98="MAYOR"),AND(AF98="CASI SEGURO",AH98="MODERADO"),AND(AF98="CASI SEGURO",AH98="MAYOR"),AND(AF98="INMINENTE",AH98="LEVE"),AND(AF98="INMINENTE",AH98="MENOR"),AND(AF98="CASI SEGURO",AH98="MODERADO"),AND(AF98="INMINENTE",AH98="MAYOR")),"ALTO",IF(OR(AND(AF98="IMPROBABLE",AH98="CATASTRÓFICO"),AND(AF98="RARA VEZ",AH98="CATASTRÓFICO"),AND(AF98="PROBABLE",AH98="CATASTRÓFICO"),AND(AF98="CASI SEGURO",AH98="CATASTRÓFICO"),AND(AF98="INMINENTE",AH98="CATASTRÓFICO")),"EXTREMO","")))),"")</f>
        <v>MODERADO</v>
      </c>
      <c r="AK98" s="80" t="s">
        <v>266</v>
      </c>
      <c r="AL98" s="496"/>
      <c r="AM98" s="496"/>
      <c r="AN98" s="496"/>
      <c r="AO98" s="497" t="s">
        <v>829</v>
      </c>
      <c r="AP98" s="498" t="s">
        <v>752</v>
      </c>
    </row>
    <row r="99" spans="1:42" ht="409.5" x14ac:dyDescent="0.25">
      <c r="A99" s="480" t="s">
        <v>111</v>
      </c>
      <c r="B99" s="480">
        <v>2</v>
      </c>
      <c r="C99" s="499" t="s">
        <v>830</v>
      </c>
      <c r="D99" s="500" t="s">
        <v>831</v>
      </c>
      <c r="E99" s="68" t="s">
        <v>832</v>
      </c>
      <c r="F99" s="65" t="s">
        <v>174</v>
      </c>
      <c r="G99" s="499" t="s">
        <v>113</v>
      </c>
      <c r="H99" s="64" t="s">
        <v>568</v>
      </c>
      <c r="I99" s="64" t="s">
        <v>568</v>
      </c>
      <c r="J99" s="482" t="s">
        <v>198</v>
      </c>
      <c r="K99" s="64" t="s">
        <v>589</v>
      </c>
      <c r="M99" s="501">
        <v>2</v>
      </c>
      <c r="N99" s="484" t="str">
        <f t="shared" ref="N99:N100" si="94">IF(M99=0,"",IF(M99&lt;=1,"IMPROBABLE",IF(M99&lt;=2,"RARA VEZ",IF(M99&lt;=3,"PROBABLE",IF(M99&lt;=4,"CASI SEGURO","INMINENTE")))))</f>
        <v>RARA VEZ</v>
      </c>
      <c r="O99" s="488">
        <f t="shared" ref="O99:O100" si="95">IF(N99="","",IF(N99="IMPROBABLE",0.2,IF(N99="RARA VEZ",0.4,IF(N99="PROBABLE",0.6,IF(N99="CASI SEGURO",0.8,IF(N99="INMINENTE",1,))))))</f>
        <v>0.4</v>
      </c>
      <c r="P99" s="113" t="s">
        <v>232</v>
      </c>
      <c r="Q99" s="333">
        <v>2</v>
      </c>
      <c r="R99" s="487" t="str">
        <f t="shared" ref="R99:R100" si="96">IF(Q99=1,"LEVE",IF(Q99=2,"MENOR",IF(Q99=3,"MODERADO",IF(Q99=4,"MAYOR",IF(Q99=5,"CATASTROFICO","")))))</f>
        <v>MENOR</v>
      </c>
      <c r="S99" s="488">
        <f t="shared" ref="S99:S100" si="97">IF(R99="","",IF(R99="Leve",0.2,IF(R99="Menor",0.4,IF(R99="Moderado",0.6,IF(R99="Mayor",0.8,IF(R99="Catastrófico",1,))))))</f>
        <v>0.4</v>
      </c>
      <c r="T99" s="489" t="str">
        <f t="shared" si="59"/>
        <v>BAJO</v>
      </c>
      <c r="U99" s="480">
        <v>1</v>
      </c>
      <c r="V99" s="68" t="s">
        <v>833</v>
      </c>
      <c r="W99" s="480" t="str">
        <f t="shared" si="88"/>
        <v>Probabilidad</v>
      </c>
      <c r="X99" s="502" t="s">
        <v>190</v>
      </c>
      <c r="Y99" s="502" t="s">
        <v>181</v>
      </c>
      <c r="Z99" s="503" t="str">
        <f t="shared" si="79"/>
        <v>40%</v>
      </c>
      <c r="AA99" s="502" t="s">
        <v>182</v>
      </c>
      <c r="AB99" s="502" t="s">
        <v>183</v>
      </c>
      <c r="AC99" s="502" t="s">
        <v>184</v>
      </c>
      <c r="AD99" s="504"/>
      <c r="AE99" s="505">
        <f t="shared" si="92"/>
        <v>0.24</v>
      </c>
      <c r="AF99" s="495" t="str">
        <f t="shared" ref="AF99:AF100" si="98">IFERROR(IF(AE99="","",IF(AE99&lt;=0.2,"IMPROBABLE",IF(AE99&lt;=0.4,"RARA VEZ",IF(AE99&lt;=0.6,"PROBABLE",IF(AE99&lt;=0.8,"CASI SEGURO","INMINENTE"))))),"")</f>
        <v>RARA VEZ</v>
      </c>
      <c r="AG99" s="503">
        <v>0.14000000000000001</v>
      </c>
      <c r="AH99" s="495" t="str">
        <f t="shared" ref="AH99:AH100" si="99">R99</f>
        <v>MENOR</v>
      </c>
      <c r="AI99" s="503">
        <f t="shared" si="78"/>
        <v>0.4</v>
      </c>
      <c r="AJ99" s="489" t="str">
        <f>IFERROR(IF(OR(AND(AF99="IMPROBABLE",AH99="LEVE"),AND(AF99="IMPROBABLE",AH99="MENOR"),AND(AF99="RARA VEZ",AH99="MENOR")),"BAJO",IF(OR(AND(AF99="IMPROBABLE",AH99="MODERADO"),AND(AF99="RARA VEZ",AH99="MENOR"),AND(AF99="RARA VEZ",AH99="MODERADO"),AND(AF99="PROBABLE",AH99="LEVE"),AND(AF99="PROBABLE",AH99="MENOR"),AND(AF99="PROBABLE",AH99="MODERADO"),AND(AF99="CASI SEGURO",AH99="LEVE"),AND(AF99="CASI SEGURO",AH99="MENOR")),"MODERADO",IF(OR(AND(AF99="IMPROBABLE",AH99="MAYOR"),AND(AF99="RARA VEZ",AH99="MAYOR"),AND(AF99="PROBABLE",AH99="MAYOR"),AND(AF99="CASI SEGURO",AH99="MODERADO"),AND(AF99="CASI SEGURO",AH99="MAYOR"),AND(AF99="INMINENTE",AH99="LEVE"),AND(AF99="INMINENTE",AH99="MENOR"),AND(AF99="CASI SEGURO",AH99="MODERADO"),AND(AF99="INMINENTE",AH99="MAYOR")),"ALTO",IF(OR(AND(AF99="IMPROBABLE",AH99="CATASTRÓFICO"),AND(AF99="RARA VEZ",AH99="CATASTRÓFICO"),AND(AF99="PROBABLE",AH99="CATASTRÓFICO"),AND(AF99="CASI SEGURO",AH99="CATASTRÓFICO"),AND(AF99="INMINENTE",AH99="CATASTRÓFICO")),"EXTREMO","")))),"")</f>
        <v>BAJO</v>
      </c>
      <c r="AK99" s="506" t="s">
        <v>243</v>
      </c>
      <c r="AL99" s="507"/>
      <c r="AM99" s="507"/>
      <c r="AN99" s="507"/>
      <c r="AO99" s="508" t="s">
        <v>114</v>
      </c>
      <c r="AP99" s="498" t="s">
        <v>752</v>
      </c>
    </row>
    <row r="100" spans="1:42" ht="409.5" x14ac:dyDescent="0.25">
      <c r="A100" s="490" t="s">
        <v>111</v>
      </c>
      <c r="B100" s="490">
        <v>3</v>
      </c>
      <c r="C100" s="509" t="s">
        <v>834</v>
      </c>
      <c r="D100" s="510" t="s">
        <v>835</v>
      </c>
      <c r="E100" s="80" t="s">
        <v>836</v>
      </c>
      <c r="F100" s="65" t="s">
        <v>174</v>
      </c>
      <c r="G100" s="511" t="s">
        <v>115</v>
      </c>
      <c r="H100" s="80" t="s">
        <v>568</v>
      </c>
      <c r="I100" s="80" t="s">
        <v>568</v>
      </c>
      <c r="J100" s="510" t="s">
        <v>198</v>
      </c>
      <c r="K100" s="80" t="s">
        <v>589</v>
      </c>
      <c r="M100" s="483">
        <v>2</v>
      </c>
      <c r="N100" s="33" t="str">
        <f t="shared" si="94"/>
        <v>RARA VEZ</v>
      </c>
      <c r="O100" s="512">
        <f t="shared" si="95"/>
        <v>0.4</v>
      </c>
      <c r="P100" s="55" t="s">
        <v>232</v>
      </c>
      <c r="Q100" s="392">
        <v>2</v>
      </c>
      <c r="R100" s="513" t="str">
        <f t="shared" si="96"/>
        <v>MENOR</v>
      </c>
      <c r="S100" s="512">
        <f t="shared" si="97"/>
        <v>0.4</v>
      </c>
      <c r="T100" s="514" t="str">
        <f t="shared" si="59"/>
        <v>BAJO</v>
      </c>
      <c r="U100" s="490">
        <v>1</v>
      </c>
      <c r="V100" s="66" t="s">
        <v>837</v>
      </c>
      <c r="W100" s="490" t="str">
        <f t="shared" si="88"/>
        <v>Probabilidad</v>
      </c>
      <c r="X100" s="491" t="s">
        <v>190</v>
      </c>
      <c r="Y100" s="491" t="s">
        <v>181</v>
      </c>
      <c r="Z100" s="492" t="str">
        <f t="shared" si="79"/>
        <v>40%</v>
      </c>
      <c r="AA100" s="491" t="s">
        <v>182</v>
      </c>
      <c r="AB100" s="491" t="s">
        <v>183</v>
      </c>
      <c r="AC100" s="491" t="s">
        <v>184</v>
      </c>
      <c r="AD100" s="515"/>
      <c r="AE100" s="493">
        <f t="shared" si="92"/>
        <v>0.24</v>
      </c>
      <c r="AF100" s="494" t="str">
        <f t="shared" si="98"/>
        <v>RARA VEZ</v>
      </c>
      <c r="AG100" s="492">
        <v>0.14000000000000001</v>
      </c>
      <c r="AH100" s="494" t="str">
        <f t="shared" si="99"/>
        <v>MENOR</v>
      </c>
      <c r="AI100" s="492">
        <f t="shared" si="78"/>
        <v>0.4</v>
      </c>
      <c r="AJ100" s="514" t="str">
        <f>IFERROR(IF(OR(AND(AF100="IMPROBABLE",AH100="LEVE"),AND(AF100="IMPROBABLE",AH100="MENOR"),AND(AF100="RARA VEZ",AH100="MENOR")),"BAJO",IF(OR(AND(AF100="IMPROBABLE",AH100="MODERADO"),AND(AF100="RARA VEZ",AH100="MENOR"),AND(AF100="RARA VEZ",AH100="MODERADO"),AND(AF100="PROBABLE",AH100="LEVE"),AND(AF100="PROBABLE",AH100="MENOR"),AND(AF100="PROBABLE",AH100="MODERADO"),AND(AF100="CASI SEGURO",AH100="LEVE"),AND(AF100="CASI SEGURO",AH100="MENOR")),"MODERADO",IF(OR(AND(AF100="IMPROBABLE",AH100="MAYOR"),AND(AF100="RARA VEZ",AH100="MAYOR"),AND(AF100="PROBABLE",AH100="MAYOR"),AND(AF100="CASI SEGURO",AH100="MODERADO"),AND(AF100="CASI SEGURO",AH100="MAYOR"),AND(AF100="INMINENTE",AH100="LEVE"),AND(AF100="INMINENTE",AH100="MENOR"),AND(AF100="CASI SEGURO",AH100="MODERADO"),AND(AF100="INMINENTE",AH100="MAYOR")),"ALTO",IF(OR(AND(AF100="IMPROBABLE",AH100="CATASTRÓFICO"),AND(AF100="RARA VEZ",AH100="CATASTRÓFICO"),AND(AF100="PROBABLE",AH100="CATASTRÓFICO"),AND(AF100="CASI SEGURO",AH100="CATASTRÓFICO"),AND(AF100="INMINENTE",AH100="CATASTRÓFICO")),"EXTREMO","")))),"")</f>
        <v>BAJO</v>
      </c>
      <c r="AK100" s="516" t="s">
        <v>243</v>
      </c>
      <c r="AL100" s="496"/>
      <c r="AM100" s="496"/>
      <c r="AN100" s="496"/>
      <c r="AO100" s="497" t="s">
        <v>116</v>
      </c>
      <c r="AP100" s="517" t="s">
        <v>752</v>
      </c>
    </row>
    <row r="101" spans="1:42" ht="409.5" x14ac:dyDescent="0.3">
      <c r="A101" s="866" t="s">
        <v>838</v>
      </c>
      <c r="B101" s="866">
        <v>1</v>
      </c>
      <c r="C101" s="936" t="s">
        <v>839</v>
      </c>
      <c r="D101" s="875" t="s">
        <v>840</v>
      </c>
      <c r="E101" s="875" t="s">
        <v>841</v>
      </c>
      <c r="F101" s="945" t="s">
        <v>500</v>
      </c>
      <c r="G101" s="409" t="s">
        <v>48</v>
      </c>
      <c r="H101" s="927" t="s">
        <v>568</v>
      </c>
      <c r="I101" s="930" t="s">
        <v>568</v>
      </c>
      <c r="J101" s="933" t="s">
        <v>582</v>
      </c>
      <c r="K101" s="152" t="s">
        <v>240</v>
      </c>
      <c r="M101" s="330">
        <v>3</v>
      </c>
      <c r="N101" s="331" t="str">
        <f>IF(M101=0,"",IF(M101&lt;=1,"IMPROBABLE",IF(M101&lt;=2,"RARA VEZ",IF(M101&lt;=3,"PROBABLE",IF(M101&lt;=4,"CASI SEGURA","INMINENTE")))))</f>
        <v>PROBABLE</v>
      </c>
      <c r="O101" s="406">
        <f>IF(N101="","",IF(N101="IMPROBABLE",0.2,IF(N101="RARA VEZ",0.4,IF(N101="PROBABLE",0.6,IF(N101="CASI SEGURO",0.8,IF(N101="INMINENTE",1,))))))</f>
        <v>0.6</v>
      </c>
      <c r="P101" s="332" t="s">
        <v>232</v>
      </c>
      <c r="Q101" s="333">
        <v>2</v>
      </c>
      <c r="R101" s="450" t="str">
        <f>IF(Q101=1,"LEVE",IF(Q101=2,"MENOR",IF(Q101=3,"MODERADO",IF(Q101=4,"MAYOR",IF(Q101=5,"CATASTROFICO","")))))</f>
        <v>MENOR</v>
      </c>
      <c r="S101" s="406">
        <f>IF(R101="","",IF(R101="LEVE",0.2,IF(R101="MENOR",0.4,IF(R101="MODERADO",0.6,IF(R101="MAYOR",0.8,IF(R101="CATASTRÓFICO",1,))))))</f>
        <v>0.4</v>
      </c>
      <c r="T101" s="408" t="str">
        <f>IF(OR(AND(N101="IMPROBABLE",R101="LEVE"),AND(N101="RARA VEZ",R101="MENOR"),AND(N101="RARA VEZ",R101="LEVE")),"BAJO",IF(OR(AND(N101="IMPROBABLE",R101="MODERADO"),AND(N101="RARA VEZ",R101="MENOR"),AND(N101="RARA VEZ",R101="MODERADO"),AND(N101=" PROBABLE",R101="LEVE"),AND(N101="PROBABLE",R101="MENOR"),AND(N101="PROBABLE",R101="MODERADO"),AND(N101="CASI SEGURO",R101="LEVE"),AND(N101="CASI SEGURO",R101="MENOR")),"MODERADO",IF(OR(AND(N101="IMPROBABLE",R101="MAYOR"),AND(N101="IMPROBABLE",R101="MAYOR"),AND(N101="PROBABLE",R101="MAYOR"),AND(N101="CASI SEGURO",R101="MODERADO"),AND(N101="CASI SEGURO",R101="MAYOR"),AND(N101="INMINENTE",R101="LEVE"),AND(N101="INMINENTE",R101="MENOR"),AND(N101="INMINENTE",R101="MODERADO"),AND(N101="INMINENTE",R101="MAYOR")),"ALTO",IF(OR(AND(N101="IMPROBABLE",R101="CATASTRÓFICO"),AND(N101="RARA VEZ",R101="CATASTRÓFICO"),AND(N101="PROBABLE",R101="CATASTRÓFICO"),AND(N101="CASI SEGURO",R101="CATASTRÓFICO"),AND(N101="INMINENTE",R101="CATASTRÓFICO")),"EXTREMO",""))))</f>
        <v>MODERADO</v>
      </c>
      <c r="U101" s="154">
        <v>1</v>
      </c>
      <c r="V101" s="303" t="s">
        <v>842</v>
      </c>
      <c r="W101" s="154" t="str">
        <f t="shared" si="88"/>
        <v>Probabilidad</v>
      </c>
      <c r="X101" s="178" t="s">
        <v>190</v>
      </c>
      <c r="Y101" s="178" t="s">
        <v>181</v>
      </c>
      <c r="Z101" s="227" t="str">
        <f t="shared" si="79"/>
        <v>40%</v>
      </c>
      <c r="AA101" s="178" t="s">
        <v>182</v>
      </c>
      <c r="AB101" s="178" t="s">
        <v>183</v>
      </c>
      <c r="AC101" s="178" t="s">
        <v>184</v>
      </c>
      <c r="AD101" s="407"/>
      <c r="AE101" s="249">
        <f t="shared" si="92"/>
        <v>0.36</v>
      </c>
      <c r="AF101" s="222" t="str">
        <f>IFERROR(IF(AE101="","",IF(AE101&lt;=0.2,"IMPROBABLE",IF(AE101&lt;=0.4,"RARA VEZ",IF(AE101&lt;=0.6,"PROBABLE",IF(AE101&lt;=0.8,"CASI SEGURO","INMINENTE"))))),"")</f>
        <v>RARA VEZ</v>
      </c>
      <c r="AG101" s="227">
        <f t="shared" ref="AG101:AG111" si="100">+AE101</f>
        <v>0.36</v>
      </c>
      <c r="AH101" s="331" t="str">
        <f>R101</f>
        <v>MENOR</v>
      </c>
      <c r="AI101" s="227">
        <f t="shared" si="78"/>
        <v>0.4</v>
      </c>
      <c r="AJ101" s="335" t="str">
        <f>IFERROR(IF(OR(AND(AF101="IMPROBABLE",AH101="LEVE"),AND(AF101="IMPROBABLE",AH101="MENOR"),AND(AF101="RARA VEZ",AH101="MENOR")),"BAJO",IF(OR(AND(AF101="IMPROBABLE",AH101="MODERADO"),AND(AF101="RARA VEZ",AH101="MENOR"),AND(AF101="RARA VEZ",AH101="MODERADO"),AND(AF101="PROBABLE",AH101="LEVE"),AND(AF101="PROBABLE",AH101="MENOR"),AND(AF101="PROBABLE",AH101="MODERADO"),AND(AF101="CASI SEGURO",AH101="LEVE"),AND(AF101="CASI SEGURO",AH101="MENOR")),"MODERADO",IF(OR(AND(AF101="IMPROBABLE",AH101="MAYOR"),AND(AF101="RARA VEZ",AH101="MAYOR"),AND(AF101="PROBABLE",AH101="MAYOR"),AND(AF101="CASI SEGURO",AH101="MODERADO"),AND(AF101="CASI SEGURO",AH101="MAYOR"),AND(AF101="INMINENTE",AH101="LEVE"),AND(AF101="INMINENTE",AH101="MENOR"),AND(AF101="CASI SEGURO",AH101="MODERADO"),AND(AF101="INMINENTE",AH101="MAYOR")),"ALTO",IF(OR(AND(AF101="IMPROBABLE",AH101="CATASTRÓFICO"),AND(AF101="RARA VEZ",AH101="CATASTRÓFICO"),AND(AF101="PROBABLE",AH101="CATASTRÓFICO"),AND(AF101="CASI SEGURO",AH101="CATASTRÓFICO"),AND(AF101="INMINENTE",AH101="CATASTRÓFICO")),"EXTREMO","")))),"")</f>
        <v>BAJO</v>
      </c>
      <c r="AK101" s="217" t="s">
        <v>243</v>
      </c>
      <c r="AL101" s="393"/>
      <c r="AM101" s="393"/>
      <c r="AN101" s="393"/>
      <c r="AO101" s="345" t="s">
        <v>843</v>
      </c>
      <c r="AP101" s="257" t="s">
        <v>188</v>
      </c>
    </row>
    <row r="102" spans="1:42" ht="409.5" x14ac:dyDescent="0.2">
      <c r="A102" s="867"/>
      <c r="B102" s="867"/>
      <c r="C102" s="937"/>
      <c r="D102" s="876"/>
      <c r="E102" s="876"/>
      <c r="F102" s="946"/>
      <c r="G102" s="410"/>
      <c r="H102" s="929"/>
      <c r="I102" s="932"/>
      <c r="J102" s="934"/>
      <c r="K102" s="155" t="s">
        <v>240</v>
      </c>
      <c r="M102" s="518">
        <v>3</v>
      </c>
      <c r="N102" s="400" t="str">
        <f>IF(M102=0,"",IF(M102&lt;=1,"IMPROBABLE",IF(M102&lt;=2,"RARA VEZ",IF(M102&lt;=3,"PROBABLE",IF(M102&lt;=4,"CASI SEGURA","INMINENTE")))))</f>
        <v>PROBABLE</v>
      </c>
      <c r="O102" s="435">
        <f>IF(N102="","",IF(N102="IMPROBABLE",0.2,IF(N102="RARA VEZ",0.4,IF(N102="PROBABLE",0.6,IF(N102="CASI SEGURO",0.8,IF(N102="INMINENTE",1,))))))</f>
        <v>0.6</v>
      </c>
      <c r="P102" s="519"/>
      <c r="Q102" s="434">
        <v>2</v>
      </c>
      <c r="R102" s="520" t="str">
        <f>IF(Q102=1,"LEVE",IF(Q102=2,"MENOR",IF(Q102=3,"MODERADO",IF(Q102=4,"MAYOR",IF(Q102=5,"CATASTROFICO","")))))</f>
        <v>MENOR</v>
      </c>
      <c r="S102" s="435">
        <f>IF(R102="","",IF(R102="LEVE",0.2,IF(R102="MENOR",0.4,IF(R102="MODERADO",0.6,IF(R102="MAYOR",0.8,IF(R102="CATASTRÓFICO",1,))))))</f>
        <v>0.4</v>
      </c>
      <c r="T102" s="521" t="str">
        <f>IF(OR(AND(N102="IMPROBABLE",R102="LEVE"),AND(N102="RARA VEZ",R102="MENOR"),AND(N102="RARA VEZ",R102="LEVE")),"BAJO",IF(OR(AND(N102="IMPROBABLE",R102="MODERADO"),AND(N102="RARA VEZ",R102="MENOR"),AND(N102="RARA VEZ",R102="MODERADO"),AND(N102=" PROBABLE",R102="LEVE"),AND(N102="PROBABLE",R102="MENOR"),AND(N102="PROBABLE",R102="MODERADO"),AND(N102="CASI SEGURO",R102="LEVE"),AND(N102="CASI SEGURO",R102="MENOR")),"MODERADO",IF(OR(AND(N102="IMPROBABLE",R102="MAYOR"),AND(N102="IMPROBABLE",R102="MAYOR"),AND(N102="PROBABLE",R102="MAYOR"),AND(N102="CASI SEGURO",R102="MODERADO"),AND(N102="CASI SEGURO",R102="MAYOR"),AND(N102="INMINENTE",R102="LEVE"),AND(N102="INMINENTE",R102="MENOR"),AND(N102="INMINENTE",R102="MODERADO"),AND(N102="INMINENTE",R102="MAYOR")),"ALTO",IF(OR(AND(N102="IMPROBABLE",R102="CATASTRÓFICO"),AND(N102="RARA VEZ",R102="CATASTRÓFICO"),AND(N102="PROBABLE",R102="CATASTRÓFICO"),AND(N102="CASI SEGURO",R102="CATASTRÓFICO"),AND(N102="INMINENTE",R102="CATASTRÓFICO")),"EXTREMO",""))))</f>
        <v>MODERADO</v>
      </c>
      <c r="U102" s="138">
        <v>2</v>
      </c>
      <c r="V102" s="303" t="s">
        <v>844</v>
      </c>
      <c r="W102" s="138" t="str">
        <f t="shared" si="88"/>
        <v>Probabilidad</v>
      </c>
      <c r="X102" s="243" t="s">
        <v>190</v>
      </c>
      <c r="Y102" s="243" t="s">
        <v>181</v>
      </c>
      <c r="Z102" s="244" t="str">
        <f t="shared" si="79"/>
        <v>40%</v>
      </c>
      <c r="AA102" s="243" t="s">
        <v>182</v>
      </c>
      <c r="AB102" s="243" t="s">
        <v>183</v>
      </c>
      <c r="AC102" s="243" t="s">
        <v>184</v>
      </c>
      <c r="AD102" s="63">
        <f>IF(ISBLANK(V102),0,Z102*AE101)</f>
        <v>0.14399999999999999</v>
      </c>
      <c r="AE102" s="63">
        <f>AE101-AD102</f>
        <v>0.216</v>
      </c>
      <c r="AF102" s="240" t="str">
        <f t="shared" ref="AF102:AF111" si="101">IFERROR(IF(AE102="","",IF(AE102&lt;=0.2,"IMPROBABLE",IF(AE102&lt;=0.4,"RARA VEZ",IF(AE102&lt;=0.6,"PROBABLE",IF(AE102&lt;=0.8,"CASI SEGURO","INMINENTE"))))),"")</f>
        <v>RARA VEZ</v>
      </c>
      <c r="AG102" s="244">
        <f t="shared" si="100"/>
        <v>0.216</v>
      </c>
      <c r="AH102" s="400" t="str">
        <f>R102</f>
        <v>MENOR</v>
      </c>
      <c r="AI102" s="244">
        <f t="shared" si="78"/>
        <v>0.4</v>
      </c>
      <c r="AJ102" s="404" t="str">
        <f>IFERROR(IF(OR(AND(AF102="IMPROBABLE",AH102="LEVE"),AND(AF102="IMPROBABLE",AH102="MENOR"),AND(AF102="RARA VEZ",AH102="MENOR")),"BAJO",IF(OR(AND(AF102="IMPROBABLE",AH102="MODERADO"),AND(AF102="RARA VEZ",AH102="MENOR"),AND(AF102="RARA VEZ",AH102="MODERADO"),AND(AF102="PROBABLE",AH102="LEVE"),AND(AF102="PROBABLE",AH102="MENOR"),AND(AF102="PROBABLE",AH102="MODERADO"),AND(AF102="CASI SEGURO",AH102="LEVE"),AND(AF102="CASI SEGURO",AH102="MENOR")),"MODERADO",IF(OR(AND(AF102="IMPROBABLE",AH102="MAYOR"),AND(AF102="RARA VEZ",AH102="MAYOR"),AND(AF102="PROBABLE",AH102="MAYOR"),AND(AF102="CASI SEGURO",AH102="MODERADO"),AND(AF102="CASI SEGURO",AH102="MAYOR"),AND(AF102="INMINENTE",AH102="LEVE"),AND(AF102="INMINENTE",AH102="MENOR"),AND(AF102="CASI SEGURO",AH102="MODERADO"),AND(AF102="INMINENTE",AH102="MAYOR")),"ALTO",IF(OR(AND(AF102="IMPROBABLE",AH102="CATASTRÓFICO"),AND(AF102="RARA VEZ",AH102="CATASTRÓFICO"),AND(AF102="PROBABLE",AH102="CATASTRÓFICO"),AND(AF102="CASI SEGURO",AH102="CATASTRÓFICO"),AND(AF102="INMINENTE",AH102="CATASTRÓFICO")),"EXTREMO","")))),"")</f>
        <v>BAJO</v>
      </c>
      <c r="AK102" s="250"/>
      <c r="AL102" s="522"/>
      <c r="AM102" s="522"/>
      <c r="AN102" s="522"/>
      <c r="AO102" s="417" t="s">
        <v>845</v>
      </c>
      <c r="AP102" s="257" t="s">
        <v>188</v>
      </c>
    </row>
    <row r="103" spans="1:42" ht="379.5" x14ac:dyDescent="0.2">
      <c r="A103" s="867"/>
      <c r="B103" s="867"/>
      <c r="C103" s="937"/>
      <c r="D103" s="876"/>
      <c r="E103" s="876"/>
      <c r="F103" s="946"/>
      <c r="G103" s="523"/>
      <c r="H103" s="250"/>
      <c r="I103" s="524"/>
      <c r="J103" s="934"/>
      <c r="K103" s="217"/>
      <c r="M103" s="330">
        <v>3</v>
      </c>
      <c r="N103" s="331" t="str">
        <f>IF(M103=0,"",IF(M103&lt;=1,"IMPROBABLE",IF(M103&lt;=2,"RARA VEZ",IF(M103&lt;=3,"PROBABLE",IF(M103&lt;=4,"CASI SEGURA","INMINENTE")))))</f>
        <v>PROBABLE</v>
      </c>
      <c r="O103" s="406">
        <f>IF(N103="","",IF(N103="IMPROBABLE",0.2,IF(N103="RARA VEZ",0.4,IF(N103="PROBABLE",0.6,IF(N103="CASI SEGURO",0.8,IF(N103="INMINENTE",1,))))))</f>
        <v>0.6</v>
      </c>
      <c r="P103" s="519"/>
      <c r="Q103" s="333">
        <v>2</v>
      </c>
      <c r="R103" s="450" t="str">
        <f>IF(Q103=1,"LEVE",IF(Q103=2,"MENOR",IF(Q103=3,"MODERADO",IF(Q103=4,"MAYOR",IF(Q103=5,"CATASTROFICO","")))))</f>
        <v>MENOR</v>
      </c>
      <c r="S103" s="406">
        <f>IF(R103="","",IF(R103="LEVE",0.2,IF(R103="MENOR",0.4,IF(R103="MODERADO",0.6,IF(R103="MAYOR",0.8,IF(R103="CATASTRÓFICO",1,))))))</f>
        <v>0.4</v>
      </c>
      <c r="T103" s="408" t="str">
        <f>IF(OR(AND(N103="IMPROBABLE",R103="LEVE"),AND(N103="RARA VEZ",R103="MENOR"),AND(N103="RARA VEZ",R103="LEVE")),"BAJO",IF(OR(AND(N103="IMPROBABLE",R103="MODERADO"),AND(N103="RARA VEZ",R103="MENOR"),AND(N103="RARA VEZ",R103="MODERADO"),AND(N103=" PROBABLE",R103="LEVE"),AND(N103="PROBABLE",R103="MENOR"),AND(N103="PROBABLE",R103="MODERADO"),AND(N103="CASI SEGURO",R103="LEVE"),AND(N103="CASI SEGURO",R103="MENOR")),"MODERADO",IF(OR(AND(N103="IMPROBABLE",R103="MAYOR"),AND(N103="IMPROBABLE",R103="MAYOR"),AND(N103="PROBABLE",R103="MAYOR"),AND(N103="CASI SEGURO",R103="MODERADO"),AND(N103="CASI SEGURO",R103="MAYOR"),AND(N103="INMINENTE",R103="LEVE"),AND(N103="INMINENTE",R103="MENOR"),AND(N103="INMINENTE",R103="MODERADO"),AND(N103="INMINENTE",R103="MAYOR")),"ALTO",IF(OR(AND(N103="IMPROBABLE",R103="CATASTRÓFICO"),AND(N103="RARA VEZ",R103="CATASTRÓFICO"),AND(N103="PROBABLE",R103="CATASTRÓFICO"),AND(N103="CASI SEGURO",R103="CATASTRÓFICO"),AND(N103="INMINENTE",R103="CATASTRÓFICO")),"EXTREMO",""))))</f>
        <v>MODERADO</v>
      </c>
      <c r="U103" s="154">
        <v>3</v>
      </c>
      <c r="V103" s="525" t="s">
        <v>846</v>
      </c>
      <c r="W103" s="154" t="str">
        <f t="shared" si="88"/>
        <v>Probabilidad</v>
      </c>
      <c r="X103" s="178" t="s">
        <v>190</v>
      </c>
      <c r="Y103" s="178" t="s">
        <v>181</v>
      </c>
      <c r="Z103" s="227" t="str">
        <f t="shared" si="79"/>
        <v>40%</v>
      </c>
      <c r="AA103" s="178" t="s">
        <v>182</v>
      </c>
      <c r="AB103" s="178" t="s">
        <v>183</v>
      </c>
      <c r="AC103" s="178" t="s">
        <v>184</v>
      </c>
      <c r="AD103" s="228">
        <f>IF(ISBLANK(V103),0,Z103*AE102)</f>
        <v>8.6400000000000005E-2</v>
      </c>
      <c r="AE103" s="228">
        <f>AE102-AD103</f>
        <v>0.12959999999999999</v>
      </c>
      <c r="AF103" s="222" t="str">
        <f t="shared" si="101"/>
        <v>IMPROBABLE</v>
      </c>
      <c r="AG103" s="227">
        <f t="shared" si="100"/>
        <v>0.12959999999999999</v>
      </c>
      <c r="AH103" s="331" t="str">
        <f>R103</f>
        <v>MENOR</v>
      </c>
      <c r="AI103" s="227">
        <f t="shared" si="78"/>
        <v>0.4</v>
      </c>
      <c r="AJ103" s="335" t="str">
        <f t="shared" ref="AJ103:AJ106" si="102">IFERROR(IF(OR(AND(AF103="IMPROBABLE",AH103="LEVE"),AND(AF103="IMPROBABLE",AH103="MENOR"),AND(AF103="RARA VEZ",AH103="LEVE")),"BAJO",IF(OR(AND(AF103="IMPROBABLE",AH103="MODERADO"),AND(AF103="RARA VEZ",AH103="MENOR"),AND(AF103="RARA VEZ",AH103="MODERADO"),AND(AF103="PROBABLE",AH103="LEVE"),AND(AF103="PROBABLE",AH103="MENOR"),AND(AF103="PROBABLE",AH103="MODERADO"),AND(AF103="CASI SEGURO",AH103="LEVE"),AND(AF103="CASI SEGURO",AH103="MENOR")),"MODERADO",IF(OR(AND(AF103="IMPROBABLE",AH103="MAYOR"),AND(AF103="RARA VEZ",AH103="MAYOR"),AND(AF103="PROBABLE",AH103="MAYOR"),AND(AF103="CASI SEGURO",AH103="MODERADO"),AND(AF103="CASI SEGURO",AH103="MAYOR"),AND(AF103="INMINENTE",AH103="LEVE"),AND(AF103="INMINENTE",AH103="MENOR"),AND(AF103="CASI SEGURO",AH103="MODERADO"),AND(AF103="INMINENTE",AH103="MAYOR")),"ALTO",IF(OR(AND(AF103="IMPROBABLE",AH103="CATASTRÓFICO"),AND(AF103="RARA VEZ",AH103="CATASTRÓFICO"),AND(AF103="PROBABLE",AH103="CATASTRÓFICO"),AND(AF103="CASI SEGURO",AH103="CATASTRÓFICO"),AND(AF103="INMINENTE",AH103="CATASTRÓFICO")),"EXTREMO","")))),"")</f>
        <v>BAJO</v>
      </c>
      <c r="AK103" s="250"/>
      <c r="AL103" s="526"/>
      <c r="AM103" s="526"/>
      <c r="AN103" s="526"/>
      <c r="AO103" s="527" t="s">
        <v>847</v>
      </c>
      <c r="AP103" s="257" t="s">
        <v>188</v>
      </c>
    </row>
    <row r="104" spans="1:42" ht="330" x14ac:dyDescent="0.2">
      <c r="A104" s="868"/>
      <c r="B104" s="868"/>
      <c r="C104" s="938"/>
      <c r="D104" s="877"/>
      <c r="E104" s="877"/>
      <c r="F104" s="947"/>
      <c r="G104" s="528"/>
      <c r="H104" s="250"/>
      <c r="I104" s="524"/>
      <c r="J104" s="935"/>
      <c r="K104" s="217"/>
      <c r="M104" s="330">
        <v>3</v>
      </c>
      <c r="N104" s="331" t="str">
        <f>IF(M104=0,"",IF(M104&lt;=1,"IMPROBABLE",IF(M104&lt;=2,"RARA VEZ",IF(M104&lt;=3,"PROBABLE",IF(M104&lt;=4,"CASI SEGURA","INMINENTE")))))</f>
        <v>PROBABLE</v>
      </c>
      <c r="O104" s="406">
        <f>IF(N104="","",IF(N104="IMPROBABLE",0.2,IF(N104="RARA VEZ",0.4,IF(N104="PROBABLE",0.6,IF(N104="CASI SEGURO",0.8,IF(N104="INMINENTE",1,))))))</f>
        <v>0.6</v>
      </c>
      <c r="P104" s="529"/>
      <c r="Q104" s="333">
        <v>2</v>
      </c>
      <c r="R104" s="450" t="str">
        <f>IF(Q104=1,"LEVE",IF(Q104=2,"MENOR",IF(Q104=3,"MODERADO",IF(Q104=4,"MAYOR",IF(Q104=5,"CATASTROFICO","")))))</f>
        <v>MENOR</v>
      </c>
      <c r="S104" s="406">
        <f>IF(R104="","",IF(R104="LEVE",0.2,IF(R104="MENOR",0.4,IF(R104="MODERADO",0.6,IF(R104="MAYOR",0.8,IF(R104="CATASTRÓFICO",1,))))))</f>
        <v>0.4</v>
      </c>
      <c r="T104" s="408" t="str">
        <f>IF(OR(AND(N104="IMPROBABLE",R104="LEVE"),AND(N104="RARA VEZ",R104="MENOR"),AND(N104="RARA VEZ",R104="LEVE")),"BAJO",IF(OR(AND(N104="IMPROBABLE",R104="MODERADO"),AND(N104="RARA VEZ",R104="MENOR"),AND(N104="RARA VEZ",R104="MODERADO"),AND(N104=" PROBABLE",R104="LEVE"),AND(N104="PROBABLE",R104="MENOR"),AND(N104="PROBABLE",R104="MODERADO"),AND(N104="CASI SEGURO",R104="LEVE"),AND(N104="CASI SEGURO",R104="MENOR")),"MODERADO",IF(OR(AND(N104="IMPROBABLE",R104="MAYOR"),AND(N104="IMPROBABLE",R104="MAYOR"),AND(N104="PROBABLE",R104="MAYOR"),AND(N104="CASI SEGURO",R104="MODERADO"),AND(N104="CASI SEGURO",R104="MAYOR"),AND(N104="INMINENTE",R104="LEVE"),AND(N104="INMINENTE",R104="MENOR"),AND(N104="INMINENTE",R104="MODERADO"),AND(N104="INMINENTE",R104="MAYOR")),"ALTO",IF(OR(AND(N104="IMPROBABLE",R104="CATASTRÓFICO"),AND(N104="RARA VEZ",R104="CATASTRÓFICO"),AND(N104="PROBABLE",R104="CATASTRÓFICO"),AND(N104="CASI SEGURO",R104="CATASTRÓFICO"),AND(N104="INMINENTE",R104="CATASTRÓFICO")),"EXTREMO",""))))</f>
        <v>MODERADO</v>
      </c>
      <c r="U104" s="154">
        <v>4</v>
      </c>
      <c r="V104" s="525" t="s">
        <v>848</v>
      </c>
      <c r="W104" s="154" t="str">
        <f t="shared" si="88"/>
        <v>Probabilidad</v>
      </c>
      <c r="X104" s="178" t="s">
        <v>190</v>
      </c>
      <c r="Y104" s="178" t="s">
        <v>181</v>
      </c>
      <c r="Z104" s="227" t="str">
        <f t="shared" si="79"/>
        <v>40%</v>
      </c>
      <c r="AA104" s="178" t="s">
        <v>182</v>
      </c>
      <c r="AB104" s="178" t="s">
        <v>183</v>
      </c>
      <c r="AC104" s="178" t="s">
        <v>184</v>
      </c>
      <c r="AD104" s="228">
        <f>IF(ISBLANK(V104),0,Z104*AE103)</f>
        <v>5.1839999999999997E-2</v>
      </c>
      <c r="AE104" s="228">
        <f>AE103-AD104</f>
        <v>7.7759999999999996E-2</v>
      </c>
      <c r="AF104" s="222" t="str">
        <f t="shared" si="101"/>
        <v>IMPROBABLE</v>
      </c>
      <c r="AG104" s="227">
        <f t="shared" si="100"/>
        <v>7.7759999999999996E-2</v>
      </c>
      <c r="AH104" s="331" t="str">
        <f>R104</f>
        <v>MENOR</v>
      </c>
      <c r="AI104" s="227">
        <f t="shared" si="78"/>
        <v>0.4</v>
      </c>
      <c r="AJ104" s="335" t="str">
        <f t="shared" si="102"/>
        <v>BAJO</v>
      </c>
      <c r="AK104" s="175"/>
      <c r="AL104" s="526"/>
      <c r="AM104" s="526"/>
      <c r="AN104" s="526"/>
      <c r="AO104" s="527" t="s">
        <v>849</v>
      </c>
      <c r="AP104" s="257" t="s">
        <v>188</v>
      </c>
    </row>
    <row r="105" spans="1:42" ht="409.5" x14ac:dyDescent="0.2">
      <c r="A105" s="866" t="s">
        <v>838</v>
      </c>
      <c r="B105" s="866">
        <v>2</v>
      </c>
      <c r="C105" s="869" t="s">
        <v>850</v>
      </c>
      <c r="D105" s="875" t="s">
        <v>851</v>
      </c>
      <c r="E105" s="875" t="s">
        <v>852</v>
      </c>
      <c r="F105" s="939" t="s">
        <v>198</v>
      </c>
      <c r="G105" s="875" t="s">
        <v>49</v>
      </c>
      <c r="H105" s="927" t="s">
        <v>568</v>
      </c>
      <c r="I105" s="930" t="s">
        <v>568</v>
      </c>
      <c r="J105" s="933" t="s">
        <v>582</v>
      </c>
      <c r="K105" s="927" t="s">
        <v>589</v>
      </c>
      <c r="M105" s="448">
        <v>3</v>
      </c>
      <c r="N105" s="331" t="str">
        <f>IF(M105=0,"",IF(M105&lt;=1,"IMPROBABLE",IF(M105&lt;=2,"RARA VEZ",IF(M105&lt;=3,"PROBABLE",IF(M105&lt;=4,"CASI SEGURA","INMINENTE")))))</f>
        <v>PROBABLE</v>
      </c>
      <c r="O105" s="406">
        <f>IF(N105="","",IF(N105="IMPROBABLE",0.2,IF(N105="RARA VEZ",0.4,IF(N105="PROBABLE",0.6,IF(N105="CASI SEGURO",0.8,IF(N105="INMINENTE",1,))))))</f>
        <v>0.6</v>
      </c>
      <c r="P105" s="332" t="s">
        <v>507</v>
      </c>
      <c r="Q105" s="392">
        <v>3</v>
      </c>
      <c r="R105" s="334" t="str">
        <f t="shared" ref="R105:R111" si="103">IF(Q105=1,"LEVE",IF(Q105=2,"MENOR",IF(Q105=3,"MODERADO",IF(Q105=4,"MAYOR",IF(Q105=5,"CATASTROFICO","")))))</f>
        <v>MODERADO</v>
      </c>
      <c r="S105" s="406">
        <f t="shared" ref="S105:S111" si="104">IF(R105="","",IF(R105="Leve",0.2,IF(R105="Menor",0.4,IF(R105="Moderado",0.6,IF(R105="Mayor",0.8,IF(R105="Catastrófico",1,))))))</f>
        <v>0.6</v>
      </c>
      <c r="T105" s="335" t="str">
        <f t="shared" ref="T105:T111" si="105">IF(OR(AND(N105="IMPROBABLE",R105="LEVE"),AND(N105="RARA VEZ",R105="MENOR"),AND(N105="RARA VEZ",R105="LEVE")),"BAJO",IF(OR(AND(N105="IMPROBABLE",R105="MODERADO"),AND(N105="RARA VEZ",R105="MENOR"),AND(N105="RARA VEZ",R105="MODERADO"),AND(N105=" PROBABLE",R105="LEVE"),AND(N105="PROBABLE",R105="MENOR"),AND(N105="PROBABLE",R105="MODERADO"),AND(N105="CASI SEGURO",R105="LEVE"),AND(N105="CASI SEGURO",R105="MENOR")),"MODERADO",IF(OR(AND(N105="IMPROBABLE",R105="MAYOR"),AND(N105="IMPROBABLE",R105="MAYOR"),AND(N105="PROBABLE",R105="MAYOR"),AND(N105="CASI SEGURO",R105="MODERADO"),AND(N105="CASI SEGURO",R105="MAYOR"),AND(N105="INMINENTE",R105="LEVE"),AND(N105="INMINENTE",R105="MENOR"),AND(N105="INMINENTE",R105="MODERADO"),AND(N105="INMINENTE",R105="MAYOR")),"ALTO",IF(OR(AND(N105="IMPROBABLE",R105="CATASTRÓFICO"),AND(N105="RARA VEZ",R105="CATASTRÓFICO"),AND(N105="PROBABLE",R105="CATASTRÓFICO"),AND(N105="CASI SEGURO",R105="CATASTRÓFICO"),AND(N105="INMINENTE",R105="CATASTRÓFICO")),"EXTREMO",""))))</f>
        <v>MODERADO</v>
      </c>
      <c r="U105" s="154">
        <v>1</v>
      </c>
      <c r="V105" s="525" t="s">
        <v>853</v>
      </c>
      <c r="W105" s="154" t="str">
        <f t="shared" si="88"/>
        <v>Probabilidad</v>
      </c>
      <c r="X105" s="178" t="s">
        <v>190</v>
      </c>
      <c r="Y105" s="178" t="s">
        <v>181</v>
      </c>
      <c r="Z105" s="227" t="str">
        <f t="shared" si="79"/>
        <v>40%</v>
      </c>
      <c r="AA105" s="178" t="s">
        <v>182</v>
      </c>
      <c r="AB105" s="178" t="s">
        <v>183</v>
      </c>
      <c r="AC105" s="178" t="s">
        <v>184</v>
      </c>
      <c r="AD105" s="228">
        <f>IF(ISBLANK(V105),0,Z105*AE102)</f>
        <v>8.6400000000000005E-2</v>
      </c>
      <c r="AE105" s="228">
        <f>AE102-AD105</f>
        <v>0.12959999999999999</v>
      </c>
      <c r="AF105" s="222" t="str">
        <f t="shared" si="101"/>
        <v>IMPROBABLE</v>
      </c>
      <c r="AG105" s="227">
        <f t="shared" si="100"/>
        <v>0.12959999999999999</v>
      </c>
      <c r="AH105" s="222" t="str">
        <f t="shared" ref="AH105:AH110" si="106">R105</f>
        <v>MODERADO</v>
      </c>
      <c r="AI105" s="227">
        <f t="shared" si="78"/>
        <v>0.6</v>
      </c>
      <c r="AJ105" s="335" t="str">
        <f t="shared" si="102"/>
        <v>MODERADO</v>
      </c>
      <c r="AK105" s="217" t="s">
        <v>185</v>
      </c>
      <c r="AL105" s="393"/>
      <c r="AM105" s="393"/>
      <c r="AN105" s="393"/>
      <c r="AO105" s="409" t="s">
        <v>854</v>
      </c>
      <c r="AP105" s="257" t="s">
        <v>188</v>
      </c>
    </row>
    <row r="106" spans="1:42" ht="409.5" x14ac:dyDescent="0.2">
      <c r="A106" s="867"/>
      <c r="B106" s="867"/>
      <c r="C106" s="870"/>
      <c r="D106" s="876"/>
      <c r="E106" s="876"/>
      <c r="F106" s="940"/>
      <c r="G106" s="876"/>
      <c r="H106" s="928"/>
      <c r="I106" s="931"/>
      <c r="J106" s="934"/>
      <c r="K106" s="929"/>
      <c r="M106" s="330">
        <v>3</v>
      </c>
      <c r="N106" s="331" t="str">
        <f t="shared" ref="N106:N111" si="107">IF(M106=0,"",IF(M106&lt;=1,"IMPROBABLE",IF(M106&lt;=2,"RARA VEZ",IF(M106&lt;=3,"PROBABLE",IF(M106&lt;=4,"CASI SEGURO","INMINENTE")))))</f>
        <v>PROBABLE</v>
      </c>
      <c r="O106" s="406">
        <f t="shared" ref="O106:O110" si="108">IF(N106="","",IF(N106="IMPROBABLE",0.2,IF(N106="RARA VEZ",0.4,IF(N106="PROBABLE",0.6,IF(N106="CASI SEGURO",0.8,IF(N106="INMINENTE",1,))))))</f>
        <v>0.6</v>
      </c>
      <c r="P106" s="519"/>
      <c r="Q106" s="392">
        <v>3</v>
      </c>
      <c r="R106" s="334" t="str">
        <f t="shared" si="103"/>
        <v>MODERADO</v>
      </c>
      <c r="S106" s="406">
        <f t="shared" si="104"/>
        <v>0.6</v>
      </c>
      <c r="T106" s="335" t="str">
        <f t="shared" si="105"/>
        <v>MODERADO</v>
      </c>
      <c r="U106" s="154">
        <v>2</v>
      </c>
      <c r="V106" s="525" t="s">
        <v>855</v>
      </c>
      <c r="W106" s="154" t="str">
        <f t="shared" si="88"/>
        <v>Probabilidad</v>
      </c>
      <c r="X106" s="178" t="s">
        <v>190</v>
      </c>
      <c r="Y106" s="178" t="s">
        <v>181</v>
      </c>
      <c r="Z106" s="227" t="str">
        <f t="shared" si="79"/>
        <v>40%</v>
      </c>
      <c r="AA106" s="178" t="s">
        <v>182</v>
      </c>
      <c r="AB106" s="178" t="s">
        <v>183</v>
      </c>
      <c r="AC106" s="178" t="s">
        <v>184</v>
      </c>
      <c r="AD106" s="228">
        <f>IF(ISBLANK(V106),0,Z106*AE105)</f>
        <v>5.1839999999999997E-2</v>
      </c>
      <c r="AE106" s="228">
        <f>AE105-AD106</f>
        <v>7.7759999999999996E-2</v>
      </c>
      <c r="AF106" s="222" t="str">
        <f t="shared" si="101"/>
        <v>IMPROBABLE</v>
      </c>
      <c r="AG106" s="227">
        <f t="shared" si="100"/>
        <v>7.7759999999999996E-2</v>
      </c>
      <c r="AH106" s="222" t="str">
        <f t="shared" si="106"/>
        <v>MODERADO</v>
      </c>
      <c r="AI106" s="227">
        <f>IFERROR(IF(W106="Impacto",(S106-(+S106*Z106)),IF(W106="Probabilidad",S106,"")),"")</f>
        <v>0.6</v>
      </c>
      <c r="AJ106" s="335" t="str">
        <f t="shared" si="102"/>
        <v>MODERADO</v>
      </c>
      <c r="AK106" s="250"/>
      <c r="AL106" s="526"/>
      <c r="AM106" s="526"/>
      <c r="AN106" s="526"/>
      <c r="AO106" s="410" t="s">
        <v>856</v>
      </c>
      <c r="AP106" s="257" t="s">
        <v>188</v>
      </c>
    </row>
    <row r="107" spans="1:42" ht="297" x14ac:dyDescent="0.2">
      <c r="A107" s="868"/>
      <c r="B107" s="868"/>
      <c r="C107" s="871"/>
      <c r="D107" s="877"/>
      <c r="E107" s="877"/>
      <c r="F107" s="941"/>
      <c r="G107" s="877"/>
      <c r="H107" s="929"/>
      <c r="I107" s="932"/>
      <c r="J107" s="935"/>
      <c r="K107" s="254"/>
      <c r="M107" s="330">
        <v>3</v>
      </c>
      <c r="N107" s="334" t="str">
        <f t="shared" si="107"/>
        <v>PROBABLE</v>
      </c>
      <c r="O107" s="411">
        <f t="shared" si="108"/>
        <v>0.6</v>
      </c>
      <c r="P107" s="519"/>
      <c r="Q107" s="392">
        <v>3</v>
      </c>
      <c r="R107" s="334" t="str">
        <f t="shared" si="103"/>
        <v>MODERADO</v>
      </c>
      <c r="S107" s="411">
        <f t="shared" si="104"/>
        <v>0.6</v>
      </c>
      <c r="T107" s="412" t="str">
        <f t="shared" si="105"/>
        <v>MODERADO</v>
      </c>
      <c r="U107" s="413">
        <v>3</v>
      </c>
      <c r="V107" s="525" t="s">
        <v>857</v>
      </c>
      <c r="W107" s="413" t="str">
        <f t="shared" si="88"/>
        <v>Probabilidad</v>
      </c>
      <c r="X107" s="414" t="s">
        <v>190</v>
      </c>
      <c r="Y107" s="414" t="s">
        <v>181</v>
      </c>
      <c r="Z107" s="415" t="str">
        <f t="shared" si="79"/>
        <v>40%</v>
      </c>
      <c r="AA107" s="414" t="s">
        <v>182</v>
      </c>
      <c r="AB107" s="414" t="s">
        <v>183</v>
      </c>
      <c r="AC107" s="414" t="s">
        <v>184</v>
      </c>
      <c r="AD107" s="228">
        <f>IF(ISBLANK(V107),0,Z107*AE106)</f>
        <v>3.1104E-2</v>
      </c>
      <c r="AE107" s="228">
        <f>AE106-AD107</f>
        <v>4.6655999999999996E-2</v>
      </c>
      <c r="AF107" s="222" t="str">
        <f t="shared" si="101"/>
        <v>IMPROBABLE</v>
      </c>
      <c r="AG107" s="227">
        <f t="shared" si="100"/>
        <v>4.6655999999999996E-2</v>
      </c>
      <c r="AH107" s="222" t="str">
        <f t="shared" si="106"/>
        <v>MODERADO</v>
      </c>
      <c r="AI107" s="415">
        <f>IFERROR(IF(W107="Impacto",(S107-(+S107*Z107)),IF(W107="Probabilidad",S107,"")),"")</f>
        <v>0.6</v>
      </c>
      <c r="AJ107" s="335" t="s">
        <v>265</v>
      </c>
      <c r="AK107" s="175"/>
      <c r="AL107" s="522"/>
      <c r="AM107" s="522"/>
      <c r="AN107" s="522"/>
      <c r="AO107" s="417" t="s">
        <v>858</v>
      </c>
      <c r="AP107" s="257" t="s">
        <v>188</v>
      </c>
    </row>
    <row r="108" spans="1:42" ht="409.5" x14ac:dyDescent="0.3">
      <c r="A108" s="916" t="s">
        <v>838</v>
      </c>
      <c r="B108" s="916">
        <v>3</v>
      </c>
      <c r="C108" s="869" t="s">
        <v>859</v>
      </c>
      <c r="D108" s="875" t="s">
        <v>860</v>
      </c>
      <c r="E108" s="875" t="s">
        <v>861</v>
      </c>
      <c r="F108" s="939" t="s">
        <v>198</v>
      </c>
      <c r="G108" s="875" t="s">
        <v>50</v>
      </c>
      <c r="H108" s="927" t="s">
        <v>568</v>
      </c>
      <c r="I108" s="930" t="s">
        <v>568</v>
      </c>
      <c r="J108" s="933" t="s">
        <v>582</v>
      </c>
      <c r="K108" s="927" t="s">
        <v>240</v>
      </c>
      <c r="M108" s="330">
        <v>2</v>
      </c>
      <c r="N108" s="331" t="str">
        <f t="shared" si="107"/>
        <v>RARA VEZ</v>
      </c>
      <c r="O108" s="332">
        <f t="shared" si="108"/>
        <v>0.4</v>
      </c>
      <c r="P108" s="349" t="s">
        <v>458</v>
      </c>
      <c r="Q108" s="392">
        <v>2</v>
      </c>
      <c r="R108" s="334" t="str">
        <f t="shared" si="103"/>
        <v>MENOR</v>
      </c>
      <c r="S108" s="406">
        <f t="shared" si="104"/>
        <v>0.4</v>
      </c>
      <c r="T108" s="335" t="str">
        <f t="shared" si="105"/>
        <v>BAJO</v>
      </c>
      <c r="U108" s="154">
        <v>1</v>
      </c>
      <c r="V108" s="303" t="s">
        <v>862</v>
      </c>
      <c r="W108" s="154" t="str">
        <f>IF(OR(X108="Preventivo",X108="Detectivo"),"Probabilidad",IF(X108="Correctivo","Impacto",""))</f>
        <v>Probabilidad</v>
      </c>
      <c r="X108" s="178" t="s">
        <v>190</v>
      </c>
      <c r="Y108" s="178" t="s">
        <v>181</v>
      </c>
      <c r="Z108" s="227" t="str">
        <f t="shared" si="79"/>
        <v>40%</v>
      </c>
      <c r="AA108" s="178" t="s">
        <v>182</v>
      </c>
      <c r="AB108" s="178" t="s">
        <v>183</v>
      </c>
      <c r="AC108" s="178" t="s">
        <v>184</v>
      </c>
      <c r="AD108" s="407"/>
      <c r="AE108" s="249">
        <f>IFERROR(IF(W108="Probabilidad",(O108-(+O108*Z108)),IF(W108="Impacto",O108,"")),"")</f>
        <v>0.24</v>
      </c>
      <c r="AF108" s="222" t="str">
        <f t="shared" si="101"/>
        <v>RARA VEZ</v>
      </c>
      <c r="AG108" s="227">
        <f t="shared" si="100"/>
        <v>0.24</v>
      </c>
      <c r="AH108" s="222" t="str">
        <f t="shared" si="106"/>
        <v>MENOR</v>
      </c>
      <c r="AI108" s="227">
        <f>IFERROR(IF(W108="Impacto",(S108-(+S108*Z108)),IF(W108="Probabilidad",S108,"")),"")</f>
        <v>0.4</v>
      </c>
      <c r="AJ108" s="408" t="s">
        <v>265</v>
      </c>
      <c r="AK108" s="217" t="s">
        <v>243</v>
      </c>
      <c r="AL108" s="393"/>
      <c r="AM108" s="393"/>
      <c r="AN108" s="393"/>
      <c r="AO108" s="409" t="s">
        <v>863</v>
      </c>
      <c r="AP108" s="257" t="s">
        <v>188</v>
      </c>
    </row>
    <row r="109" spans="1:42" ht="409.5" x14ac:dyDescent="0.2">
      <c r="A109" s="918"/>
      <c r="B109" s="918"/>
      <c r="C109" s="871"/>
      <c r="D109" s="877"/>
      <c r="E109" s="877"/>
      <c r="F109" s="941"/>
      <c r="G109" s="877"/>
      <c r="H109" s="929"/>
      <c r="I109" s="932"/>
      <c r="J109" s="935"/>
      <c r="K109" s="929"/>
      <c r="M109" s="330">
        <v>2</v>
      </c>
      <c r="N109" s="331" t="str">
        <f t="shared" si="107"/>
        <v>RARA VEZ</v>
      </c>
      <c r="O109" s="332">
        <f t="shared" si="108"/>
        <v>0.4</v>
      </c>
      <c r="P109" s="530"/>
      <c r="Q109" s="392">
        <v>2</v>
      </c>
      <c r="R109" s="334" t="str">
        <f t="shared" si="103"/>
        <v>MENOR</v>
      </c>
      <c r="S109" s="406">
        <f t="shared" si="104"/>
        <v>0.4</v>
      </c>
      <c r="T109" s="335" t="str">
        <f t="shared" si="105"/>
        <v>BAJO</v>
      </c>
      <c r="U109" s="282">
        <v>2</v>
      </c>
      <c r="V109" s="303" t="s">
        <v>864</v>
      </c>
      <c r="W109" s="282" t="s">
        <v>322</v>
      </c>
      <c r="X109" s="446" t="s">
        <v>190</v>
      </c>
      <c r="Y109" s="446" t="s">
        <v>181</v>
      </c>
      <c r="Z109" s="447" t="str">
        <f t="shared" si="79"/>
        <v>40%</v>
      </c>
      <c r="AA109" s="446" t="s">
        <v>182</v>
      </c>
      <c r="AB109" s="446" t="s">
        <v>183</v>
      </c>
      <c r="AC109" s="446" t="s">
        <v>184</v>
      </c>
      <c r="AD109" s="228">
        <f>IF(ISBLANK(V109),0,Z109*AE108)</f>
        <v>9.6000000000000002E-2</v>
      </c>
      <c r="AE109" s="228">
        <f>AE108-AD109</f>
        <v>0.14399999999999999</v>
      </c>
      <c r="AF109" s="466" t="str">
        <f t="shared" si="101"/>
        <v>IMPROBABLE</v>
      </c>
      <c r="AG109" s="447">
        <f t="shared" si="100"/>
        <v>0.14399999999999999</v>
      </c>
      <c r="AH109" s="466" t="str">
        <f>AH108</f>
        <v>MENOR</v>
      </c>
      <c r="AI109" s="447">
        <f>IFERROR(IF(W109="Impacto",(S109-(+S109*Z109)),IF(W109="Probabilidad",S109,"")),"")</f>
        <v>0.4</v>
      </c>
      <c r="AJ109" s="408" t="str">
        <f t="shared" ref="AJ109:AJ110" si="109">IFERROR(IF(OR(AND(AF109="IMPROBABLE",AH109="LEVE"),AND(AF109="IMPROBABLE",AH109="MENOR"),AND(AF109="RARA VEZ",AH109="LEVE")),"BAJO",IF(OR(AND(AF109="IMPROBABLE",AH109="MODERADO"),AND(AF109="RARA VEZ",AH109="MENOR"),AND(AF109="RARA VEZ",AH109="MODERADO"),AND(AF109="PROBABLE",AH109="LEVE"),AND(AF109="PROBABLE",AH109="MENOR"),AND(AF109="PROBABLE",AH109="MODERADO"),AND(AF109="CASI SEGURO",AH109="LEVE"),AND(AF109="CASI SEGURO",AH109="MENOR")),"MODERADO",IF(OR(AND(AF109="IMPROBABLE",AH109="MAYOR"),AND(AF109="RARA VEZ",AH109="MAYOR"),AND(AF109="PROBABLE",AH109="MAYOR"),AND(AF109="CASI SEGURO",AH109="MODERADO"),AND(AF109="CASI SEGURO",AH109="MAYOR"),AND(AF109="INMINENTE",AH109="LEVE"),AND(AF109="INMINENTE",AH109="MENOR"),AND(AF109="CASI SEGURO",AH109="MODERADO"),AND(AF109="INMINENTE",AH109="MAYOR")),"ALTO",IF(OR(AND(AF109="IMPROBABLE",AH109="CATASTRÓFICO"),AND(AF109="RARA VEZ",AH109="CATASTRÓFICO"),AND(AF109="PROBABLE",AH109="CATASTRÓFICO"),AND(AF109="CASI SEGURO",AH109="CATASTRÓFICO"),AND(AF109="INMINENTE",AH109="CATASTRÓFICO")),"EXTREMO","")))),"")</f>
        <v>BAJO</v>
      </c>
      <c r="AK109" s="250"/>
      <c r="AL109" s="522"/>
      <c r="AM109" s="522"/>
      <c r="AN109" s="522"/>
      <c r="AO109" s="417" t="s">
        <v>865</v>
      </c>
      <c r="AP109" s="257" t="s">
        <v>188</v>
      </c>
    </row>
    <row r="110" spans="1:42" ht="409.5" x14ac:dyDescent="0.2">
      <c r="A110" s="916" t="s">
        <v>838</v>
      </c>
      <c r="B110" s="916">
        <v>4</v>
      </c>
      <c r="C110" s="919" t="s">
        <v>866</v>
      </c>
      <c r="D110" s="895" t="s">
        <v>867</v>
      </c>
      <c r="E110" s="936" t="s">
        <v>868</v>
      </c>
      <c r="F110" s="936" t="s">
        <v>174</v>
      </c>
      <c r="G110" s="919" t="s">
        <v>51</v>
      </c>
      <c r="H110" s="927" t="s">
        <v>568</v>
      </c>
      <c r="I110" s="930" t="s">
        <v>568</v>
      </c>
      <c r="J110" s="933" t="s">
        <v>582</v>
      </c>
      <c r="K110" s="927" t="s">
        <v>342</v>
      </c>
      <c r="M110" s="431">
        <v>3</v>
      </c>
      <c r="N110" s="449" t="str">
        <f t="shared" si="107"/>
        <v>PROBABLE</v>
      </c>
      <c r="O110" s="223">
        <f t="shared" si="108"/>
        <v>0.6</v>
      </c>
      <c r="P110" s="349" t="s">
        <v>361</v>
      </c>
      <c r="Q110" s="486">
        <v>3</v>
      </c>
      <c r="R110" s="450" t="str">
        <f t="shared" si="103"/>
        <v>MODERADO</v>
      </c>
      <c r="S110" s="406">
        <f t="shared" si="104"/>
        <v>0.6</v>
      </c>
      <c r="T110" s="408" t="str">
        <f t="shared" si="105"/>
        <v>MODERADO</v>
      </c>
      <c r="U110" s="154">
        <v>1</v>
      </c>
      <c r="V110" s="303" t="s">
        <v>869</v>
      </c>
      <c r="W110" s="154" t="s">
        <v>322</v>
      </c>
      <c r="X110" s="178" t="s">
        <v>190</v>
      </c>
      <c r="Y110" s="178" t="s">
        <v>234</v>
      </c>
      <c r="Z110" s="227" t="str">
        <f t="shared" si="79"/>
        <v>50%</v>
      </c>
      <c r="AA110" s="178" t="s">
        <v>182</v>
      </c>
      <c r="AB110" s="178" t="s">
        <v>183</v>
      </c>
      <c r="AC110" s="178" t="s">
        <v>184</v>
      </c>
      <c r="AD110" s="178"/>
      <c r="AE110" s="249">
        <f t="shared" ref="AE110:AE111" si="110">IFERROR(IF(W110="Probabilidad",(O110-(+O110*Z110)),IF(W110="Impacto",O110,"")),"")</f>
        <v>0.3</v>
      </c>
      <c r="AF110" s="222" t="str">
        <f t="shared" si="101"/>
        <v>RARA VEZ</v>
      </c>
      <c r="AG110" s="227">
        <f t="shared" si="100"/>
        <v>0.3</v>
      </c>
      <c r="AH110" s="222" t="str">
        <f t="shared" si="106"/>
        <v>MODERADO</v>
      </c>
      <c r="AI110" s="227">
        <f t="shared" ref="AI110:AI111" si="111">IFERROR(IF(W110="Impacto",(S110-(+S110*Z110)),IF(W110="Probabilidad",S110,"")),"")</f>
        <v>0.6</v>
      </c>
      <c r="AJ110" s="225" t="str">
        <f t="shared" si="109"/>
        <v>MODERADO</v>
      </c>
      <c r="AK110" s="217" t="s">
        <v>243</v>
      </c>
      <c r="AL110" s="393"/>
      <c r="AM110" s="393"/>
      <c r="AN110" s="393"/>
      <c r="AO110" s="409" t="s">
        <v>870</v>
      </c>
      <c r="AP110" s="257" t="s">
        <v>188</v>
      </c>
    </row>
    <row r="111" spans="1:42" ht="315" x14ac:dyDescent="0.2">
      <c r="A111" s="918"/>
      <c r="B111" s="918"/>
      <c r="C111" s="921"/>
      <c r="D111" s="897"/>
      <c r="E111" s="938"/>
      <c r="F111" s="938"/>
      <c r="G111" s="921"/>
      <c r="H111" s="929"/>
      <c r="I111" s="932"/>
      <c r="J111" s="935"/>
      <c r="K111" s="929"/>
      <c r="M111" s="431">
        <v>3</v>
      </c>
      <c r="N111" s="531" t="str">
        <f t="shared" si="107"/>
        <v>PROBABLE</v>
      </c>
      <c r="O111" s="223"/>
      <c r="P111" s="532"/>
      <c r="Q111" s="533">
        <v>3</v>
      </c>
      <c r="R111" s="534" t="str">
        <f t="shared" si="103"/>
        <v>MODERADO</v>
      </c>
      <c r="S111" s="437">
        <f t="shared" si="104"/>
        <v>0.6</v>
      </c>
      <c r="T111" s="535" t="str">
        <f t="shared" si="105"/>
        <v>MODERADO</v>
      </c>
      <c r="U111" s="154">
        <v>2</v>
      </c>
      <c r="V111" s="134" t="s">
        <v>871</v>
      </c>
      <c r="W111" s="154" t="s">
        <v>322</v>
      </c>
      <c r="X111" s="178" t="s">
        <v>190</v>
      </c>
      <c r="Y111" s="178" t="s">
        <v>234</v>
      </c>
      <c r="Z111" s="227" t="str">
        <f t="shared" si="79"/>
        <v>50%</v>
      </c>
      <c r="AA111" s="178" t="s">
        <v>182</v>
      </c>
      <c r="AB111" s="178" t="s">
        <v>183</v>
      </c>
      <c r="AC111" s="178" t="s">
        <v>184</v>
      </c>
      <c r="AD111" s="178"/>
      <c r="AE111" s="249">
        <f t="shared" si="110"/>
        <v>0</v>
      </c>
      <c r="AF111" s="222" t="str">
        <f t="shared" si="101"/>
        <v>IMPROBABLE</v>
      </c>
      <c r="AG111" s="227">
        <f t="shared" si="100"/>
        <v>0</v>
      </c>
      <c r="AH111" s="222" t="str">
        <f>AH110</f>
        <v>MODERADO</v>
      </c>
      <c r="AI111" s="227">
        <f t="shared" si="111"/>
        <v>0.6</v>
      </c>
      <c r="AJ111" s="225" t="s">
        <v>265</v>
      </c>
      <c r="AK111" s="175"/>
      <c r="AL111" s="522"/>
      <c r="AM111" s="522"/>
      <c r="AN111" s="522"/>
      <c r="AO111" s="417" t="s">
        <v>872</v>
      </c>
      <c r="AP111" s="257" t="s">
        <v>188</v>
      </c>
    </row>
  </sheetData>
  <autoFilter ref="A11:AP111" xr:uid="{00000000-0009-0000-0000-000002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autoFilter>
  <mergeCells count="462">
    <mergeCell ref="A110:A111"/>
    <mergeCell ref="B110:B111"/>
    <mergeCell ref="C110:C111"/>
    <mergeCell ref="D110:D111"/>
    <mergeCell ref="E110:E111"/>
    <mergeCell ref="H105:H107"/>
    <mergeCell ref="I105:I107"/>
    <mergeCell ref="J105:J107"/>
    <mergeCell ref="K105:K106"/>
    <mergeCell ref="A108:A109"/>
    <mergeCell ref="B108:B109"/>
    <mergeCell ref="C108:C109"/>
    <mergeCell ref="D108:D109"/>
    <mergeCell ref="E108:E109"/>
    <mergeCell ref="F108:F109"/>
    <mergeCell ref="F110:F111"/>
    <mergeCell ref="G110:G111"/>
    <mergeCell ref="H110:H111"/>
    <mergeCell ref="I110:I111"/>
    <mergeCell ref="J110:J111"/>
    <mergeCell ref="K110:K111"/>
    <mergeCell ref="G108:G109"/>
    <mergeCell ref="H108:H109"/>
    <mergeCell ref="I108:I109"/>
    <mergeCell ref="K94:K95"/>
    <mergeCell ref="H101:H102"/>
    <mergeCell ref="I101:I102"/>
    <mergeCell ref="J101:J104"/>
    <mergeCell ref="A105:A107"/>
    <mergeCell ref="B105:B107"/>
    <mergeCell ref="C105:C107"/>
    <mergeCell ref="D105:D107"/>
    <mergeCell ref="E105:E107"/>
    <mergeCell ref="F105:F107"/>
    <mergeCell ref="G105:G107"/>
    <mergeCell ref="A101:A104"/>
    <mergeCell ref="B101:B104"/>
    <mergeCell ref="C101:C104"/>
    <mergeCell ref="D101:D104"/>
    <mergeCell ref="E101:E104"/>
    <mergeCell ref="F101:F104"/>
    <mergeCell ref="H94:H95"/>
    <mergeCell ref="J94:J95"/>
    <mergeCell ref="J108:J109"/>
    <mergeCell ref="K108:K109"/>
    <mergeCell ref="AM90:AM92"/>
    <mergeCell ref="AN90:AN92"/>
    <mergeCell ref="AP90:AP92"/>
    <mergeCell ref="A94:A95"/>
    <mergeCell ref="B94:B95"/>
    <mergeCell ref="C94:C95"/>
    <mergeCell ref="D94:D95"/>
    <mergeCell ref="E94:E95"/>
    <mergeCell ref="F90:F92"/>
    <mergeCell ref="G90:G92"/>
    <mergeCell ref="H90:H92"/>
    <mergeCell ref="I90:I92"/>
    <mergeCell ref="J90:J92"/>
    <mergeCell ref="K90:K92"/>
    <mergeCell ref="P94:P95"/>
    <mergeCell ref="AK94:AK95"/>
    <mergeCell ref="AL94:AL95"/>
    <mergeCell ref="AM94:AM95"/>
    <mergeCell ref="AN94:AN95"/>
    <mergeCell ref="AP94:AP95"/>
    <mergeCell ref="F94:F95"/>
    <mergeCell ref="G94:G95"/>
    <mergeCell ref="AK84:AK85"/>
    <mergeCell ref="AL84:AL85"/>
    <mergeCell ref="AM84:AM85"/>
    <mergeCell ref="AN84:AN85"/>
    <mergeCell ref="AP84:AP85"/>
    <mergeCell ref="A90:A92"/>
    <mergeCell ref="B90:B92"/>
    <mergeCell ref="C90:C92"/>
    <mergeCell ref="D90:D92"/>
    <mergeCell ref="E90:E92"/>
    <mergeCell ref="G84:G85"/>
    <mergeCell ref="H84:H85"/>
    <mergeCell ref="I84:I85"/>
    <mergeCell ref="J84:J85"/>
    <mergeCell ref="K84:K85"/>
    <mergeCell ref="P84:P85"/>
    <mergeCell ref="A84:A85"/>
    <mergeCell ref="B84:B85"/>
    <mergeCell ref="C84:C85"/>
    <mergeCell ref="D84:D85"/>
    <mergeCell ref="E84:E85"/>
    <mergeCell ref="F84:F85"/>
    <mergeCell ref="AK90:AK92"/>
    <mergeCell ref="AL90:AL92"/>
    <mergeCell ref="P82:P83"/>
    <mergeCell ref="AK82:AK83"/>
    <mergeCell ref="AL82:AL83"/>
    <mergeCell ref="AM82:AM83"/>
    <mergeCell ref="AN82:AN83"/>
    <mergeCell ref="AP82:AP83"/>
    <mergeCell ref="F82:F83"/>
    <mergeCell ref="G82:G83"/>
    <mergeCell ref="H82:H83"/>
    <mergeCell ref="I82:I83"/>
    <mergeCell ref="J82:J83"/>
    <mergeCell ref="K82:K83"/>
    <mergeCell ref="A82:A83"/>
    <mergeCell ref="B82:B83"/>
    <mergeCell ref="C82:C83"/>
    <mergeCell ref="D82:D83"/>
    <mergeCell ref="E82:E83"/>
    <mergeCell ref="F79:F80"/>
    <mergeCell ref="G79:G80"/>
    <mergeCell ref="H79:H80"/>
    <mergeCell ref="I79:I80"/>
    <mergeCell ref="AP76:AP78"/>
    <mergeCell ref="A79:A80"/>
    <mergeCell ref="B79:B80"/>
    <mergeCell ref="C79:C80"/>
    <mergeCell ref="D79:D80"/>
    <mergeCell ref="E79:E80"/>
    <mergeCell ref="I76:I78"/>
    <mergeCell ref="J76:J78"/>
    <mergeCell ref="K76:K78"/>
    <mergeCell ref="L76:L78"/>
    <mergeCell ref="O76:O78"/>
    <mergeCell ref="P76:P78"/>
    <mergeCell ref="AK79:AK80"/>
    <mergeCell ref="AL79:AL80"/>
    <mergeCell ref="AM79:AM80"/>
    <mergeCell ref="AN79:AN80"/>
    <mergeCell ref="AP79:AP80"/>
    <mergeCell ref="K79:K80"/>
    <mergeCell ref="P79:P80"/>
    <mergeCell ref="A76:A78"/>
    <mergeCell ref="B76:B78"/>
    <mergeCell ref="C76:C78"/>
    <mergeCell ref="D76:D78"/>
    <mergeCell ref="E76:E78"/>
    <mergeCell ref="F76:F78"/>
    <mergeCell ref="G76:G78"/>
    <mergeCell ref="H76:H78"/>
    <mergeCell ref="J72:J75"/>
    <mergeCell ref="K72:K75"/>
    <mergeCell ref="L72:L73"/>
    <mergeCell ref="P72:P75"/>
    <mergeCell ref="AK72:AK75"/>
    <mergeCell ref="AL72:AL75"/>
    <mergeCell ref="AK76:AK78"/>
    <mergeCell ref="AL76:AL78"/>
    <mergeCell ref="AM76:AM78"/>
    <mergeCell ref="AN76:AN78"/>
    <mergeCell ref="O70:O71"/>
    <mergeCell ref="P70:P71"/>
    <mergeCell ref="Q70:Q71"/>
    <mergeCell ref="R70:R71"/>
    <mergeCell ref="S70:S71"/>
    <mergeCell ref="AM70:AM71"/>
    <mergeCell ref="AN70:AN71"/>
    <mergeCell ref="AM72:AM75"/>
    <mergeCell ref="AN72:AN75"/>
    <mergeCell ref="A72:A75"/>
    <mergeCell ref="B72:B75"/>
    <mergeCell ref="C72:C75"/>
    <mergeCell ref="D72:D75"/>
    <mergeCell ref="E72:E75"/>
    <mergeCell ref="F72:F75"/>
    <mergeCell ref="G72:G75"/>
    <mergeCell ref="H72:H75"/>
    <mergeCell ref="I72:I75"/>
    <mergeCell ref="J66:J69"/>
    <mergeCell ref="K66:K69"/>
    <mergeCell ref="L66:L67"/>
    <mergeCell ref="P66:P69"/>
    <mergeCell ref="AK66:AK69"/>
    <mergeCell ref="AL66:AL69"/>
    <mergeCell ref="AP70:AP71"/>
    <mergeCell ref="T70:T71"/>
    <mergeCell ref="AK70:AK71"/>
    <mergeCell ref="AL70:AL71"/>
    <mergeCell ref="A66:A69"/>
    <mergeCell ref="B66:B69"/>
    <mergeCell ref="C66:C69"/>
    <mergeCell ref="D66:D69"/>
    <mergeCell ref="AO70:AO71"/>
    <mergeCell ref="N70:N71"/>
    <mergeCell ref="E66:E69"/>
    <mergeCell ref="F66:F69"/>
    <mergeCell ref="G66:G69"/>
    <mergeCell ref="H66:H69"/>
    <mergeCell ref="I66:I69"/>
    <mergeCell ref="J70:J71"/>
    <mergeCell ref="K70:K71"/>
    <mergeCell ref="L70:L71"/>
    <mergeCell ref="M70:M71"/>
    <mergeCell ref="H70:H71"/>
    <mergeCell ref="I70:I71"/>
    <mergeCell ref="A70:A71"/>
    <mergeCell ref="B70:B71"/>
    <mergeCell ref="C70:C71"/>
    <mergeCell ref="D70:D71"/>
    <mergeCell ref="E70:E71"/>
    <mergeCell ref="F70:F71"/>
    <mergeCell ref="G70:G71"/>
    <mergeCell ref="K63:K65"/>
    <mergeCell ref="AM66:AM69"/>
    <mergeCell ref="AN66:AN69"/>
    <mergeCell ref="AP59:AP62"/>
    <mergeCell ref="K59:K62"/>
    <mergeCell ref="P59:P62"/>
    <mergeCell ref="AP63:AP65"/>
    <mergeCell ref="P63:P65"/>
    <mergeCell ref="AK59:AK62"/>
    <mergeCell ref="AL59:AL62"/>
    <mergeCell ref="AM59:AM62"/>
    <mergeCell ref="AN59:AN62"/>
    <mergeCell ref="AI63:AI65"/>
    <mergeCell ref="AK63:AK65"/>
    <mergeCell ref="AL63:AL65"/>
    <mergeCell ref="AM63:AM65"/>
    <mergeCell ref="AN63:AN65"/>
    <mergeCell ref="AP66:AP69"/>
    <mergeCell ref="A63:A65"/>
    <mergeCell ref="B63:B65"/>
    <mergeCell ref="C63:C65"/>
    <mergeCell ref="D63:D65"/>
    <mergeCell ref="E63:E65"/>
    <mergeCell ref="G59:G62"/>
    <mergeCell ref="H59:H62"/>
    <mergeCell ref="I59:I62"/>
    <mergeCell ref="J59:J62"/>
    <mergeCell ref="A59:A62"/>
    <mergeCell ref="B59:B62"/>
    <mergeCell ref="C59:C62"/>
    <mergeCell ref="D59:D62"/>
    <mergeCell ref="E59:E62"/>
    <mergeCell ref="F59:F62"/>
    <mergeCell ref="F63:F65"/>
    <mergeCell ref="G63:G65"/>
    <mergeCell ref="H63:H65"/>
    <mergeCell ref="I63:I65"/>
    <mergeCell ref="J63:J65"/>
    <mergeCell ref="G57:G58"/>
    <mergeCell ref="H57:H58"/>
    <mergeCell ref="I57:I58"/>
    <mergeCell ref="J57:J58"/>
    <mergeCell ref="K57:K58"/>
    <mergeCell ref="P57:P58"/>
    <mergeCell ref="A57:A58"/>
    <mergeCell ref="B57:B58"/>
    <mergeCell ref="C57:C58"/>
    <mergeCell ref="D57:D58"/>
    <mergeCell ref="E57:E58"/>
    <mergeCell ref="F57:F58"/>
    <mergeCell ref="J54:J56"/>
    <mergeCell ref="K54:K56"/>
    <mergeCell ref="O54:O56"/>
    <mergeCell ref="P54:P56"/>
    <mergeCell ref="AM50:AM51"/>
    <mergeCell ref="AN50:AN51"/>
    <mergeCell ref="AP50:AP51"/>
    <mergeCell ref="J50:J51"/>
    <mergeCell ref="K50:K51"/>
    <mergeCell ref="AK50:AK51"/>
    <mergeCell ref="AL50:AL51"/>
    <mergeCell ref="AK54:AK55"/>
    <mergeCell ref="AM54:AM55"/>
    <mergeCell ref="AN54:AN55"/>
    <mergeCell ref="AP54:AP55"/>
    <mergeCell ref="L56:L57"/>
    <mergeCell ref="AK56:AK58"/>
    <mergeCell ref="AM56:AM58"/>
    <mergeCell ref="AN56:AN58"/>
    <mergeCell ref="AP57:AP58"/>
    <mergeCell ref="A54:A56"/>
    <mergeCell ref="B54:B56"/>
    <mergeCell ref="C54:C56"/>
    <mergeCell ref="D54:D56"/>
    <mergeCell ref="E54:E56"/>
    <mergeCell ref="F54:F56"/>
    <mergeCell ref="G54:G56"/>
    <mergeCell ref="H50:H51"/>
    <mergeCell ref="I50:I51"/>
    <mergeCell ref="H54:H56"/>
    <mergeCell ref="I54:I56"/>
    <mergeCell ref="AM46:AM48"/>
    <mergeCell ref="AN46:AN48"/>
    <mergeCell ref="AP46:AP48"/>
    <mergeCell ref="A50:A51"/>
    <mergeCell ref="B50:B51"/>
    <mergeCell ref="C50:C51"/>
    <mergeCell ref="D50:D51"/>
    <mergeCell ref="E50:E51"/>
    <mergeCell ref="F50:F51"/>
    <mergeCell ref="G50:G51"/>
    <mergeCell ref="J46:J48"/>
    <mergeCell ref="K46:K48"/>
    <mergeCell ref="L46:L47"/>
    <mergeCell ref="P46:P48"/>
    <mergeCell ref="AK46:AK48"/>
    <mergeCell ref="AL46:AL48"/>
    <mergeCell ref="AK42:AK45"/>
    <mergeCell ref="A46:A48"/>
    <mergeCell ref="B46:B48"/>
    <mergeCell ref="C46:C48"/>
    <mergeCell ref="D46:D48"/>
    <mergeCell ref="E46:E48"/>
    <mergeCell ref="F46:F48"/>
    <mergeCell ref="G46:G48"/>
    <mergeCell ref="H46:H48"/>
    <mergeCell ref="I46:I48"/>
    <mergeCell ref="G42:G45"/>
    <mergeCell ref="H42:H45"/>
    <mergeCell ref="I42:I45"/>
    <mergeCell ref="J42:J45"/>
    <mergeCell ref="K42:K45"/>
    <mergeCell ref="P42:P45"/>
    <mergeCell ref="A42:A45"/>
    <mergeCell ref="B42:B45"/>
    <mergeCell ref="C42:C45"/>
    <mergeCell ref="D42:D45"/>
    <mergeCell ref="E42:E45"/>
    <mergeCell ref="F42:F45"/>
    <mergeCell ref="G38:G39"/>
    <mergeCell ref="H38:H39"/>
    <mergeCell ref="I38:I39"/>
    <mergeCell ref="AN36:AN37"/>
    <mergeCell ref="AP36:AP37"/>
    <mergeCell ref="A38:A39"/>
    <mergeCell ref="B38:B39"/>
    <mergeCell ref="C38:C39"/>
    <mergeCell ref="D38:D39"/>
    <mergeCell ref="E38:E39"/>
    <mergeCell ref="F38:F39"/>
    <mergeCell ref="G36:G37"/>
    <mergeCell ref="H36:H37"/>
    <mergeCell ref="I36:I37"/>
    <mergeCell ref="J36:J37"/>
    <mergeCell ref="K36:K37"/>
    <mergeCell ref="AK36:AK37"/>
    <mergeCell ref="AL38:AL39"/>
    <mergeCell ref="AM38:AM39"/>
    <mergeCell ref="AN38:AN39"/>
    <mergeCell ref="AP38:AP39"/>
    <mergeCell ref="J38:J39"/>
    <mergeCell ref="K38:K39"/>
    <mergeCell ref="AK38:AK39"/>
    <mergeCell ref="AK33:AK34"/>
    <mergeCell ref="AL33:AL34"/>
    <mergeCell ref="AM33:AM34"/>
    <mergeCell ref="AN33:AN34"/>
    <mergeCell ref="A36:A37"/>
    <mergeCell ref="B36:B37"/>
    <mergeCell ref="C36:C37"/>
    <mergeCell ref="D36:D37"/>
    <mergeCell ref="E36:E37"/>
    <mergeCell ref="F36:F37"/>
    <mergeCell ref="G33:G34"/>
    <mergeCell ref="H33:H34"/>
    <mergeCell ref="I33:I34"/>
    <mergeCell ref="J33:J34"/>
    <mergeCell ref="K33:K34"/>
    <mergeCell ref="P33:P34"/>
    <mergeCell ref="A33:A34"/>
    <mergeCell ref="B33:B34"/>
    <mergeCell ref="C33:C34"/>
    <mergeCell ref="D33:D34"/>
    <mergeCell ref="E33:E34"/>
    <mergeCell ref="F33:F34"/>
    <mergeCell ref="AL36:AL37"/>
    <mergeCell ref="AM36:AM37"/>
    <mergeCell ref="AL30:AL32"/>
    <mergeCell ref="AM30:AM32"/>
    <mergeCell ref="AN30:AN32"/>
    <mergeCell ref="AP30:AP32"/>
    <mergeCell ref="F30:F32"/>
    <mergeCell ref="G30:G32"/>
    <mergeCell ref="H30:H32"/>
    <mergeCell ref="I30:I32"/>
    <mergeCell ref="J30:J32"/>
    <mergeCell ref="L30:L32"/>
    <mergeCell ref="P26:P29"/>
    <mergeCell ref="AK26:AK29"/>
    <mergeCell ref="AL26:AL29"/>
    <mergeCell ref="AM26:AM29"/>
    <mergeCell ref="AN26:AN29"/>
    <mergeCell ref="A30:A32"/>
    <mergeCell ref="B30:B32"/>
    <mergeCell ref="C30:C32"/>
    <mergeCell ref="D30:D32"/>
    <mergeCell ref="E30:E32"/>
    <mergeCell ref="G26:G29"/>
    <mergeCell ref="H26:H29"/>
    <mergeCell ref="I26:I29"/>
    <mergeCell ref="J26:J29"/>
    <mergeCell ref="K26:K29"/>
    <mergeCell ref="L26:L27"/>
    <mergeCell ref="A26:A29"/>
    <mergeCell ref="B26:B29"/>
    <mergeCell ref="C26:C29"/>
    <mergeCell ref="D26:D29"/>
    <mergeCell ref="E26:E29"/>
    <mergeCell ref="F26:F29"/>
    <mergeCell ref="P30:P32"/>
    <mergeCell ref="AK30:AK32"/>
    <mergeCell ref="P22:P25"/>
    <mergeCell ref="AK22:AK25"/>
    <mergeCell ref="AL22:AL25"/>
    <mergeCell ref="AM22:AM25"/>
    <mergeCell ref="AN22:AN25"/>
    <mergeCell ref="AP22:AP25"/>
    <mergeCell ref="G22:G25"/>
    <mergeCell ref="H22:H25"/>
    <mergeCell ref="I22:I25"/>
    <mergeCell ref="J22:J25"/>
    <mergeCell ref="K22:K25"/>
    <mergeCell ref="L22:L23"/>
    <mergeCell ref="A22:A25"/>
    <mergeCell ref="B22:B25"/>
    <mergeCell ref="C22:C25"/>
    <mergeCell ref="D22:D25"/>
    <mergeCell ref="E22:E25"/>
    <mergeCell ref="F22:F25"/>
    <mergeCell ref="G19:G21"/>
    <mergeCell ref="H19:H21"/>
    <mergeCell ref="I19:I21"/>
    <mergeCell ref="J19:J21"/>
    <mergeCell ref="K19:K21"/>
    <mergeCell ref="P19:P21"/>
    <mergeCell ref="A19:A21"/>
    <mergeCell ref="B19:B21"/>
    <mergeCell ref="C19:C21"/>
    <mergeCell ref="D19:D21"/>
    <mergeCell ref="E19:E21"/>
    <mergeCell ref="F19:F21"/>
    <mergeCell ref="AK14:AK17"/>
    <mergeCell ref="AL14:AL17"/>
    <mergeCell ref="AM14:AM17"/>
    <mergeCell ref="AN14:AN17"/>
    <mergeCell ref="AP14:AP17"/>
    <mergeCell ref="F14:F17"/>
    <mergeCell ref="G14:G17"/>
    <mergeCell ref="H14:H17"/>
    <mergeCell ref="I14:I17"/>
    <mergeCell ref="J14:J17"/>
    <mergeCell ref="K14:K17"/>
    <mergeCell ref="A14:A17"/>
    <mergeCell ref="B14:B17"/>
    <mergeCell ref="C14:C17"/>
    <mergeCell ref="D14:D17"/>
    <mergeCell ref="E14:E17"/>
    <mergeCell ref="B11:L11"/>
    <mergeCell ref="M11:T11"/>
    <mergeCell ref="U11:AB11"/>
    <mergeCell ref="AE11:AJ11"/>
    <mergeCell ref="P14:P17"/>
    <mergeCell ref="AK11:AP11"/>
    <mergeCell ref="B1:F6"/>
    <mergeCell ref="G1:AK6"/>
    <mergeCell ref="AL1:AN2"/>
    <mergeCell ref="AO1:AP2"/>
    <mergeCell ref="AL4:AN4"/>
    <mergeCell ref="AO4:AP4"/>
    <mergeCell ref="AL6:AN6"/>
    <mergeCell ref="AO6:AP6"/>
  </mergeCells>
  <conditionalFormatting sqref="N14:N70">
    <cfRule type="cellIs" dxfId="174" priority="44" operator="equal">
      <formula>"RARA VEZ"</formula>
    </cfRule>
    <cfRule type="cellIs" dxfId="173" priority="45" operator="equal">
      <formula>"IMPROBABLE"</formula>
    </cfRule>
    <cfRule type="cellIs" dxfId="172" priority="41" operator="equal">
      <formula>"INMINENTE"</formula>
    </cfRule>
    <cfRule type="cellIs" dxfId="171" priority="42" operator="equal">
      <formula>"CASI SEGURO"</formula>
    </cfRule>
    <cfRule type="cellIs" dxfId="170" priority="43" operator="equal">
      <formula>"PROBABLE"</formula>
    </cfRule>
  </conditionalFormatting>
  <conditionalFormatting sqref="N72:N111">
    <cfRule type="cellIs" dxfId="169" priority="94" operator="equal">
      <formula>"CASI SEGURO"</formula>
    </cfRule>
    <cfRule type="cellIs" dxfId="168" priority="93" operator="equal">
      <formula>"INMINENTE"</formula>
    </cfRule>
    <cfRule type="cellIs" dxfId="167" priority="95" operator="equal">
      <formula>"PROBABLE"</formula>
    </cfRule>
    <cfRule type="cellIs" dxfId="166" priority="97" operator="equal">
      <formula>"IMPROBABLE"</formula>
    </cfRule>
    <cfRule type="cellIs" dxfId="165" priority="96" operator="equal">
      <formula>"RARA VEZ"</formula>
    </cfRule>
  </conditionalFormatting>
  <conditionalFormatting sqref="Q14:Q22">
    <cfRule type="containsText" dxfId="164" priority="56" operator="containsText" text="❌">
      <formula>NOT(ISERROR(SEARCH(("❌"),(Q14))))</formula>
    </cfRule>
  </conditionalFormatting>
  <conditionalFormatting sqref="Q26">
    <cfRule type="containsText" dxfId="163" priority="1291" operator="containsText" text="❌">
      <formula>NOT(ISERROR(SEARCH(("❌"),(Q26))))</formula>
    </cfRule>
  </conditionalFormatting>
  <conditionalFormatting sqref="Q30:Q46">
    <cfRule type="containsText" dxfId="162" priority="736" operator="containsText" text="❌">
      <formula>NOT(ISERROR(SEARCH(("❌"),(Q30))))</formula>
    </cfRule>
  </conditionalFormatting>
  <conditionalFormatting sqref="Q49:Q56">
    <cfRule type="containsText" dxfId="161" priority="795" operator="containsText" text="❌">
      <formula>NOT(ISERROR(SEARCH(("❌"),(Q49))))</formula>
    </cfRule>
  </conditionalFormatting>
  <conditionalFormatting sqref="Q59:Q66">
    <cfRule type="containsText" dxfId="160" priority="483" operator="containsText" text="❌">
      <formula>NOT(ISERROR(SEARCH(("❌"),(Q59))))</formula>
    </cfRule>
  </conditionalFormatting>
  <conditionalFormatting sqref="Q70 Q72">
    <cfRule type="containsText" dxfId="159" priority="668" operator="containsText" text="❌">
      <formula>NOT(ISERROR(SEARCH(("❌"),(Q70))))</formula>
    </cfRule>
  </conditionalFormatting>
  <conditionalFormatting sqref="Q76:Q94">
    <cfRule type="containsText" dxfId="158" priority="288" operator="containsText" text="❌">
      <formula>NOT(ISERROR(SEARCH(("❌"),(Q76))))</formula>
    </cfRule>
  </conditionalFormatting>
  <conditionalFormatting sqref="Q96:Q105">
    <cfRule type="containsText" dxfId="157" priority="107" operator="containsText" text="❌">
      <formula>NOT(ISERROR(SEARCH(("❌"),(Q96))))</formula>
    </cfRule>
  </conditionalFormatting>
  <conditionalFormatting sqref="Q108 Q110:Q111">
    <cfRule type="containsText" dxfId="156" priority="153" operator="containsText" text="❌">
      <formula>NOT(ISERROR(SEARCH(("❌"),(Q108))))</formula>
    </cfRule>
  </conditionalFormatting>
  <conditionalFormatting sqref="R14:R70">
    <cfRule type="cellIs" dxfId="155" priority="54" operator="equal">
      <formula>"MENOR"</formula>
    </cfRule>
    <cfRule type="cellIs" dxfId="154" priority="55" operator="equal">
      <formula>"LEVE"</formula>
    </cfRule>
    <cfRule type="cellIs" dxfId="153" priority="51" operator="equal">
      <formula>"CATASTROFICO"</formula>
    </cfRule>
    <cfRule type="cellIs" dxfId="152" priority="52" operator="equal">
      <formula>"MAYOR"</formula>
    </cfRule>
    <cfRule type="cellIs" dxfId="151" priority="53" operator="equal">
      <formula>"MODERADO"</formula>
    </cfRule>
  </conditionalFormatting>
  <conditionalFormatting sqref="R72:R111">
    <cfRule type="cellIs" dxfId="150" priority="84" operator="equal">
      <formula>"CATASTROFICO"</formula>
    </cfRule>
    <cfRule type="cellIs" dxfId="149" priority="85" operator="equal">
      <formula>"MAYOR"</formula>
    </cfRule>
    <cfRule type="cellIs" dxfId="148" priority="86" operator="equal">
      <formula>"MODERADO"</formula>
    </cfRule>
    <cfRule type="cellIs" dxfId="147" priority="87" operator="equal">
      <formula>"MENOR"</formula>
    </cfRule>
    <cfRule type="cellIs" dxfId="146" priority="88" operator="equal">
      <formula>"LEVE"</formula>
    </cfRule>
  </conditionalFormatting>
  <conditionalFormatting sqref="T14:T70">
    <cfRule type="cellIs" dxfId="145" priority="57" operator="equal">
      <formula>"Extremo"</formula>
    </cfRule>
    <cfRule type="cellIs" dxfId="144" priority="58" operator="equal">
      <formula>"Alto"</formula>
    </cfRule>
    <cfRule type="cellIs" dxfId="143" priority="59" operator="equal">
      <formula>"Moderado"</formula>
    </cfRule>
    <cfRule type="cellIs" dxfId="142" priority="60" operator="equal">
      <formula>"Bajo"</formula>
    </cfRule>
  </conditionalFormatting>
  <conditionalFormatting sqref="T72:T111">
    <cfRule type="cellIs" dxfId="141" priority="90" operator="equal">
      <formula>"Alto"</formula>
    </cfRule>
    <cfRule type="cellIs" dxfId="140" priority="91" operator="equal">
      <formula>"Moderado"</formula>
    </cfRule>
    <cfRule type="cellIs" dxfId="139" priority="89" operator="equal">
      <formula>"Extremo"</formula>
    </cfRule>
    <cfRule type="cellIs" dxfId="138" priority="92" operator="equal">
      <formula>"Bajo"</formula>
    </cfRule>
  </conditionalFormatting>
  <conditionalFormatting sqref="AF14:AF111">
    <cfRule type="cellIs" dxfId="137" priority="72" operator="equal">
      <formula>"PROBABLE"</formula>
    </cfRule>
    <cfRule type="cellIs" dxfId="136" priority="70" operator="equal">
      <formula>"INMINENTE"</formula>
    </cfRule>
    <cfRule type="cellIs" dxfId="135" priority="71" operator="equal">
      <formula>"CASI SEGURO"</formula>
    </cfRule>
    <cfRule type="cellIs" dxfId="134" priority="73" operator="equal">
      <formula>"RARA VEZ"</formula>
    </cfRule>
    <cfRule type="cellIs" dxfId="133" priority="74" operator="equal">
      <formula>"IMPROBABLE"</formula>
    </cfRule>
  </conditionalFormatting>
  <conditionalFormatting sqref="AH14:AH111">
    <cfRule type="cellIs" dxfId="132" priority="65" operator="equal">
      <formula>"Catastrófico"</formula>
    </cfRule>
    <cfRule type="cellIs" dxfId="131" priority="66" operator="equal">
      <formula>"Mayor"</formula>
    </cfRule>
    <cfRule type="cellIs" dxfId="130" priority="67" operator="equal">
      <formula>"Moderado"</formula>
    </cfRule>
    <cfRule type="cellIs" dxfId="129" priority="69" operator="equal">
      <formula>"Leve"</formula>
    </cfRule>
    <cfRule type="cellIs" dxfId="128" priority="68" operator="equal">
      <formula>"Menor"</formula>
    </cfRule>
  </conditionalFormatting>
  <conditionalFormatting sqref="AJ14:AJ111">
    <cfRule type="cellIs" dxfId="127" priority="61" operator="equal">
      <formula>"Moderado"</formula>
    </cfRule>
    <cfRule type="cellIs" dxfId="126" priority="62" operator="equal">
      <formula>"Bajo"</formula>
    </cfRule>
    <cfRule type="cellIs" dxfId="125" priority="63" operator="equal">
      <formula>"Extremo"</formula>
    </cfRule>
    <cfRule type="cellIs" dxfId="124" priority="64" operator="equal">
      <formula>"Alto"</formula>
    </cfRule>
  </conditionalFormatting>
  <conditionalFormatting sqref="AP14 AP38">
    <cfRule type="cellIs" dxfId="123" priority="1299" operator="equal">
      <formula>"Atrasado"</formula>
    </cfRule>
    <cfRule type="cellIs" dxfId="122" priority="1296" operator="equal">
      <formula>"Completo"</formula>
    </cfRule>
    <cfRule type="cellIs" dxfId="121" priority="1298" operator="equal">
      <formula>"No iniciado"</formula>
    </cfRule>
  </conditionalFormatting>
  <conditionalFormatting sqref="AP18:AP22">
    <cfRule type="cellIs" dxfId="120" priority="3" operator="equal">
      <formula>"No iniciado"</formula>
    </cfRule>
    <cfRule type="cellIs" dxfId="119" priority="4" operator="equal">
      <formula>"Atrasado"</formula>
    </cfRule>
    <cfRule type="cellIs" dxfId="118" priority="1" operator="equal">
      <formula>"Completo"</formula>
    </cfRule>
  </conditionalFormatting>
  <conditionalFormatting sqref="AP26:AP31">
    <cfRule type="cellIs" dxfId="117" priority="9" operator="equal">
      <formula>"Completo"</formula>
    </cfRule>
    <cfRule type="cellIs" dxfId="116" priority="12" operator="equal">
      <formula>"Atrasado"</formula>
    </cfRule>
    <cfRule type="cellIs" dxfId="115" priority="11" operator="equal">
      <formula>"No iniciado"</formula>
    </cfRule>
  </conditionalFormatting>
  <conditionalFormatting sqref="AP33:AP36">
    <cfRule type="cellIs" dxfId="114" priority="24" operator="equal">
      <formula>"Atrasado"</formula>
    </cfRule>
    <cfRule type="cellIs" dxfId="113" priority="23" operator="equal">
      <formula>"No iniciado"</formula>
    </cfRule>
    <cfRule type="cellIs" dxfId="112" priority="21" operator="equal">
      <formula>"Completo"</formula>
    </cfRule>
  </conditionalFormatting>
  <conditionalFormatting sqref="AP40:AP46">
    <cfRule type="cellIs" dxfId="111" priority="875" operator="equal">
      <formula>"Atrasado"</formula>
    </cfRule>
    <cfRule type="cellIs" dxfId="110" priority="874" operator="equal">
      <formula>"No iniciado"</formula>
    </cfRule>
    <cfRule type="cellIs" dxfId="109" priority="872" operator="equal">
      <formula>"Completo"</formula>
    </cfRule>
  </conditionalFormatting>
  <conditionalFormatting sqref="AP49:AP50">
    <cfRule type="cellIs" dxfId="108" priority="903" operator="equal">
      <formula>"Atrasado"</formula>
    </cfRule>
    <cfRule type="cellIs" dxfId="107" priority="902" operator="equal">
      <formula>"No iniciado"</formula>
    </cfRule>
    <cfRule type="cellIs" dxfId="106" priority="900" operator="equal">
      <formula>"Completo"</formula>
    </cfRule>
  </conditionalFormatting>
  <conditionalFormatting sqref="AP52:AP54">
    <cfRule type="cellIs" dxfId="105" priority="711" operator="equal">
      <formula>"No iniciado"</formula>
    </cfRule>
    <cfRule type="cellIs" dxfId="104" priority="709" operator="equal">
      <formula>"Completo"</formula>
    </cfRule>
    <cfRule type="cellIs" dxfId="103" priority="712" operator="equal">
      <formula>"Atrasado"</formula>
    </cfRule>
  </conditionalFormatting>
  <conditionalFormatting sqref="AP57">
    <cfRule type="cellIs" dxfId="102" priority="707" operator="equal">
      <formula>"No iniciado"</formula>
    </cfRule>
    <cfRule type="cellIs" dxfId="101" priority="705" operator="equal">
      <formula>"Completo"</formula>
    </cfRule>
    <cfRule type="cellIs" dxfId="100" priority="708" operator="equal">
      <formula>"Atrasado"</formula>
    </cfRule>
  </conditionalFormatting>
  <conditionalFormatting sqref="AP59 AP63 AP79 AP81:AP82 AP84">
    <cfRule type="cellIs" dxfId="99" priority="677" operator="equal">
      <formula>"Atrasado"</formula>
    </cfRule>
    <cfRule type="cellIs" dxfId="98" priority="676" operator="equal">
      <formula>"No iniciado"</formula>
    </cfRule>
    <cfRule type="cellIs" dxfId="97" priority="674" operator="equal">
      <formula>"Completo"</formula>
    </cfRule>
  </conditionalFormatting>
  <conditionalFormatting sqref="AP66">
    <cfRule type="cellIs" dxfId="96" priority="628" operator="equal">
      <formula>"Atrasado"</formula>
    </cfRule>
    <cfRule type="cellIs" dxfId="95" priority="627" operator="equal">
      <formula>"No iniciado"</formula>
    </cfRule>
    <cfRule type="cellIs" dxfId="94" priority="625" operator="equal">
      <formula>"Completo"</formula>
    </cfRule>
  </conditionalFormatting>
  <conditionalFormatting sqref="AP70">
    <cfRule type="cellIs" dxfId="93" priority="651" operator="equal">
      <formula>"Atrasado"</formula>
    </cfRule>
    <cfRule type="cellIs" dxfId="92" priority="650" operator="equal">
      <formula>"No iniciado"</formula>
    </cfRule>
    <cfRule type="cellIs" dxfId="91" priority="648" operator="equal">
      <formula>"Completo"</formula>
    </cfRule>
  </conditionalFormatting>
  <conditionalFormatting sqref="AP72:AP77">
    <cfRule type="cellIs" dxfId="90" priority="389" operator="equal">
      <formula>"Atrasado"</formula>
    </cfRule>
    <cfRule type="cellIs" dxfId="89" priority="388" operator="equal">
      <formula>"No iniciado"</formula>
    </cfRule>
    <cfRule type="cellIs" dxfId="88" priority="386" operator="equal">
      <formula>"Completo"</formula>
    </cfRule>
  </conditionalFormatting>
  <conditionalFormatting sqref="AP86:AP90">
    <cfRule type="cellIs" dxfId="87" priority="270" operator="equal">
      <formula>"Completo"</formula>
    </cfRule>
    <cfRule type="cellIs" dxfId="86" priority="272" operator="equal">
      <formula>"No iniciado"</formula>
    </cfRule>
    <cfRule type="cellIs" dxfId="85" priority="273" operator="equal">
      <formula>"Atrasado"</formula>
    </cfRule>
  </conditionalFormatting>
  <conditionalFormatting sqref="AP93:AP94">
    <cfRule type="cellIs" dxfId="84" priority="293" operator="equal">
      <formula>"Atrasado"</formula>
    </cfRule>
    <cfRule type="cellIs" dxfId="83" priority="292" operator="equal">
      <formula>"No iniciado"</formula>
    </cfRule>
    <cfRule type="cellIs" dxfId="82" priority="290" operator="equal">
      <formula>"Completo"</formula>
    </cfRule>
  </conditionalFormatting>
  <conditionalFormatting sqref="AP96:AP111">
    <cfRule type="cellIs" dxfId="81" priority="25" operator="equal">
      <formula>"Completo"</formula>
    </cfRule>
    <cfRule type="cellIs" dxfId="80" priority="28" operator="equal">
      <formula>"Atrasado"</formula>
    </cfRule>
    <cfRule type="cellIs" dxfId="79" priority="27" operator="equal">
      <formula>"No iniciado"</formula>
    </cfRule>
  </conditionalFormatting>
  <dataValidations count="1">
    <dataValidation allowBlank="1" showInputMessage="1" showErrorMessage="1" error="Recuerde que las acciones se generan bajo la medida de mitigar el riesgo" sqref="AL14:AN14 AL18:AN19 AL42:AN42 AL59:AN59 AL63:AN63" xr:uid="{00000000-0002-0000-02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297" operator="containsText" id="{E80D2D1C-3C93-4EAA-87E3-63813682B55F}">
            <xm:f>NOT(ISERROR(SEARCH("En desarrollo",AP14)))</xm:f>
            <xm:f>"En desarrollo"</xm:f>
            <x14:dxf>
              <fill>
                <patternFill>
                  <bgColor rgb="FFFFFF00"/>
                </patternFill>
              </fill>
            </x14:dxf>
          </x14:cfRule>
          <xm:sqref>AP14 AP38</xm:sqref>
        </x14:conditionalFormatting>
        <x14:conditionalFormatting xmlns:xm="http://schemas.microsoft.com/office/excel/2006/main">
          <x14:cfRule type="containsText" priority="2" operator="containsText" id="{6B2072D7-4C92-4BA0-89E4-DF3D3F4DB84A}">
            <xm:f>NOT(ISERROR(SEARCH("En desarrollo",AP18)))</xm:f>
            <xm:f>"En desarrollo"</xm:f>
            <x14:dxf>
              <fill>
                <patternFill>
                  <bgColor rgb="FFFFFF00"/>
                </patternFill>
              </fill>
            </x14:dxf>
          </x14:cfRule>
          <xm:sqref>AP18:AP22</xm:sqref>
        </x14:conditionalFormatting>
        <x14:conditionalFormatting xmlns:xm="http://schemas.microsoft.com/office/excel/2006/main">
          <x14:cfRule type="containsText" priority="10" operator="containsText" id="{8596C64B-EAF5-4A88-8B72-5F2D5014B1DF}">
            <xm:f>NOT(ISERROR(SEARCH("En desarrollo",AP26)))</xm:f>
            <xm:f>"En desarrollo"</xm:f>
            <x14:dxf>
              <fill>
                <patternFill>
                  <bgColor rgb="FFFFFF00"/>
                </patternFill>
              </fill>
            </x14:dxf>
          </x14:cfRule>
          <xm:sqref>AP26:AP31</xm:sqref>
        </x14:conditionalFormatting>
        <x14:conditionalFormatting xmlns:xm="http://schemas.microsoft.com/office/excel/2006/main">
          <x14:cfRule type="containsText" priority="22" operator="containsText" id="{9493B40D-4DA6-4AE0-B1E1-FA80A812B554}">
            <xm:f>NOT(ISERROR(SEARCH("En desarrollo",AP33)))</xm:f>
            <xm:f>"En desarrollo"</xm:f>
            <x14:dxf>
              <fill>
                <patternFill>
                  <bgColor rgb="FFFFFF00"/>
                </patternFill>
              </fill>
            </x14:dxf>
          </x14:cfRule>
          <xm:sqref>AP33:AP36</xm:sqref>
        </x14:conditionalFormatting>
        <x14:conditionalFormatting xmlns:xm="http://schemas.microsoft.com/office/excel/2006/main">
          <x14:cfRule type="containsText" priority="873" operator="containsText" id="{E34F3EAB-03EB-4E70-BF0E-2C758372EBDC}">
            <xm:f>NOT(ISERROR(SEARCH("En desarrollo",AP40)))</xm:f>
            <xm:f>"En desarrollo"</xm:f>
            <x14:dxf>
              <fill>
                <patternFill>
                  <bgColor rgb="FFFFFF00"/>
                </patternFill>
              </fill>
            </x14:dxf>
          </x14:cfRule>
          <xm:sqref>AP40:AP46</xm:sqref>
        </x14:conditionalFormatting>
        <x14:conditionalFormatting xmlns:xm="http://schemas.microsoft.com/office/excel/2006/main">
          <x14:cfRule type="containsText" priority="901" operator="containsText" id="{2A33CF64-8C33-41A8-82E8-A9E56C899E10}">
            <xm:f>NOT(ISERROR(SEARCH("En desarrollo",AP49)))</xm:f>
            <xm:f>"En desarrollo"</xm:f>
            <x14:dxf>
              <fill>
                <patternFill>
                  <bgColor rgb="FFFFFF00"/>
                </patternFill>
              </fill>
            </x14:dxf>
          </x14:cfRule>
          <xm:sqref>AP49:AP50</xm:sqref>
        </x14:conditionalFormatting>
        <x14:conditionalFormatting xmlns:xm="http://schemas.microsoft.com/office/excel/2006/main">
          <x14:cfRule type="containsText" priority="710" operator="containsText" id="{2206898D-9C9C-41B5-8C5D-E1693DF9AA66}">
            <xm:f>NOT(ISERROR(SEARCH("En desarrollo",AP52)))</xm:f>
            <xm:f>"En desarrollo"</xm:f>
            <x14:dxf>
              <fill>
                <patternFill>
                  <bgColor rgb="FFFFFF00"/>
                </patternFill>
              </fill>
            </x14:dxf>
          </x14:cfRule>
          <xm:sqref>AP52:AP54</xm:sqref>
        </x14:conditionalFormatting>
        <x14:conditionalFormatting xmlns:xm="http://schemas.microsoft.com/office/excel/2006/main">
          <x14:cfRule type="containsText" priority="706" operator="containsText" id="{1D0B740D-78C9-4FAD-9815-F64774117656}">
            <xm:f>NOT(ISERROR(SEARCH("En desarrollo",AP57)))</xm:f>
            <xm:f>"En desarrollo"</xm:f>
            <x14:dxf>
              <fill>
                <patternFill>
                  <bgColor rgb="FFFFFF00"/>
                </patternFill>
              </fill>
            </x14:dxf>
          </x14:cfRule>
          <xm:sqref>AP57</xm:sqref>
        </x14:conditionalFormatting>
        <x14:conditionalFormatting xmlns:xm="http://schemas.microsoft.com/office/excel/2006/main">
          <x14:cfRule type="containsText" priority="675" operator="containsText" id="{B31B05FD-FB5B-454C-8296-50C1A8F5D49C}">
            <xm:f>NOT(ISERROR(SEARCH("En desarrollo",AP59)))</xm:f>
            <xm:f>"En desarrollo"</xm:f>
            <x14:dxf>
              <fill>
                <patternFill>
                  <bgColor rgb="FFFFFF00"/>
                </patternFill>
              </fill>
            </x14:dxf>
          </x14:cfRule>
          <xm:sqref>AP59 AP63 AP79 AP81:AP82 AP84</xm:sqref>
        </x14:conditionalFormatting>
        <x14:conditionalFormatting xmlns:xm="http://schemas.microsoft.com/office/excel/2006/main">
          <x14:cfRule type="containsText" priority="626" operator="containsText" id="{45A55387-5931-449D-89E3-B9284BFC2DB6}">
            <xm:f>NOT(ISERROR(SEARCH("En desarrollo",AP66)))</xm:f>
            <xm:f>"En desarrollo"</xm:f>
            <x14:dxf>
              <fill>
                <patternFill>
                  <bgColor rgb="FFFFFF00"/>
                </patternFill>
              </fill>
            </x14:dxf>
          </x14:cfRule>
          <xm:sqref>AP66</xm:sqref>
        </x14:conditionalFormatting>
        <x14:conditionalFormatting xmlns:xm="http://schemas.microsoft.com/office/excel/2006/main">
          <x14:cfRule type="containsText" priority="649" operator="containsText" id="{AAC3ED0A-D5F8-41E0-8EAD-6C62DE3CEA05}">
            <xm:f>NOT(ISERROR(SEARCH("En desarrollo",AP70)))</xm:f>
            <xm:f>"En desarrollo"</xm:f>
            <x14:dxf>
              <fill>
                <patternFill>
                  <bgColor rgb="FFFFFF00"/>
                </patternFill>
              </fill>
            </x14:dxf>
          </x14:cfRule>
          <xm:sqref>AP70</xm:sqref>
        </x14:conditionalFormatting>
        <x14:conditionalFormatting xmlns:xm="http://schemas.microsoft.com/office/excel/2006/main">
          <x14:cfRule type="containsText" priority="387" operator="containsText" id="{6EEEAF2D-C79F-43B5-9629-19F9678AB660}">
            <xm:f>NOT(ISERROR(SEARCH("En desarrollo",AP72)))</xm:f>
            <xm:f>"En desarrollo"</xm:f>
            <x14:dxf>
              <fill>
                <patternFill>
                  <bgColor rgb="FFFFFF00"/>
                </patternFill>
              </fill>
            </x14:dxf>
          </x14:cfRule>
          <xm:sqref>AP72:AP77</xm:sqref>
        </x14:conditionalFormatting>
        <x14:conditionalFormatting xmlns:xm="http://schemas.microsoft.com/office/excel/2006/main">
          <x14:cfRule type="containsText" priority="271" operator="containsText" id="{30D6BD78-7C1D-41F8-B46A-2866E5A5EDB6}">
            <xm:f>NOT(ISERROR(SEARCH("En desarrollo",AP86)))</xm:f>
            <xm:f>"En desarrollo"</xm:f>
            <x14:dxf>
              <fill>
                <patternFill>
                  <bgColor rgb="FFFFFF00"/>
                </patternFill>
              </fill>
            </x14:dxf>
          </x14:cfRule>
          <xm:sqref>AP86:AP90</xm:sqref>
        </x14:conditionalFormatting>
        <x14:conditionalFormatting xmlns:xm="http://schemas.microsoft.com/office/excel/2006/main">
          <x14:cfRule type="containsText" priority="291" operator="containsText" id="{99786591-EBBE-42CA-B094-E25A20C69585}">
            <xm:f>NOT(ISERROR(SEARCH("En desarrollo",AP93)))</xm:f>
            <xm:f>"En desarrollo"</xm:f>
            <x14:dxf>
              <fill>
                <patternFill>
                  <bgColor rgb="FFFFFF00"/>
                </patternFill>
              </fill>
            </x14:dxf>
          </x14:cfRule>
          <xm:sqref>AP93:AP94</xm:sqref>
        </x14:conditionalFormatting>
        <x14:conditionalFormatting xmlns:xm="http://schemas.microsoft.com/office/excel/2006/main">
          <x14:cfRule type="containsText" priority="26" operator="containsText" id="{C0DF14D0-439F-4A08-9318-8CB3686C10FD}">
            <xm:f>NOT(ISERROR(SEARCH("En desarrollo",AP96)))</xm:f>
            <xm:f>"En desarrollo"</xm:f>
            <x14:dxf>
              <fill>
                <patternFill>
                  <bgColor rgb="FFFFFF00"/>
                </patternFill>
              </fill>
            </x14:dxf>
          </x14:cfRule>
          <xm:sqref>AP96:AP111</xm:sqref>
        </x14:conditionalFormatting>
      </x14:conditionalFormattings>
    </ext>
    <ext xmlns:x14="http://schemas.microsoft.com/office/spreadsheetml/2009/9/main" uri="{CCE6A557-97BC-4b89-ADB6-D9C93CAAB3DF}">
      <x14:dataValidations xmlns:xm="http://schemas.microsoft.com/office/excel/2006/main" count="7">
        <x14:dataValidation type="custom" allowBlank="1" showInputMessage="1" showErrorMessage="1" error="Recuerde que las acciones se generan bajo la medida de mitigar el riesgo" xr:uid="{00000000-0002-0000-0200-000001000000}">
          <x14:formula1>
            <xm:f>IF(OR(AK98='F:\[Riesgos Financieros 2022 (1).xlsx]Opciones Tratamiento'!#REF!,AK98='F:\[Riesgos Financieros 2022 (1).xlsx]Opciones Tratamiento'!#REF!,AK98='F:\[Riesgos Financieros 2022 (1).xlsx]Opciones Tratamiento'!#REF!),ISBLANK(AK98),ISTEXT(AK98))</xm:f>
          </x14:formula1>
          <xm:sqref>AM98:AM100</xm:sqref>
        </x14:dataValidation>
        <x14:dataValidation type="custom" allowBlank="1" showInputMessage="1" showErrorMessage="1" error="Recuerde que las acciones se generan bajo la medida de mitigar el riesgo" xr:uid="{00000000-0002-0000-0200-000002000000}">
          <x14:formula1>
            <xm:f>IF(OR(AK98='F:\[Riesgos Financieros 2022 (1).xlsx]Opciones Tratamiento'!#REF!,AK98='F:\[Riesgos Financieros 2022 (1).xlsx]Opciones Tratamiento'!#REF!,AK98='F:\[Riesgos Financieros 2022 (1).xlsx]Opciones Tratamiento'!#REF!),ISBLANK(AK98),ISTEXT(AK98))</xm:f>
          </x14:formula1>
          <xm:sqref>AN98:AN100</xm:sqref>
        </x14:dataValidation>
        <x14:dataValidation type="list" allowBlank="1" showInputMessage="1" showErrorMessage="1" xr:uid="{00000000-0002-0000-0200-000003000000}">
          <x14:formula1>
            <xm:f>'C:\Users\control_interno\Downloads\[Matriz de riesgos SIAU (2).xlsx]Tabla probabilidad'!#REF!</xm:f>
          </x14:formula1>
          <xm:sqref>F98:F100 J98:K100</xm:sqref>
        </x14:dataValidation>
        <x14:dataValidation type="custom" allowBlank="1" showInputMessage="1" showErrorMessage="1" error="Recuerde que las acciones se generan bajo la medida de mitigar el riesgo" xr:uid="{00000000-0002-0000-0200-000004000000}">
          <x14:formula1>
            <xm:f>IF(OR(AK98='F:\[Riesgos Financieros 2022 (1).xlsx]Opciones Tratamiento'!#REF!,AK98='F:\[Riesgos Financieros 2022 (1).xlsx]Opciones Tratamiento'!#REF!,AK98='F:\[Riesgos Financieros 2022 (1).xlsx]Opciones Tratamiento'!#REF!),ISBLANK(AK98),ISTEXT(AK98))</xm:f>
          </x14:formula1>
          <xm:sqref>AL98:AL100</xm:sqref>
        </x14:dataValidation>
        <x14:dataValidation type="list" allowBlank="1" showInputMessage="1" showErrorMessage="1" xr:uid="{00000000-0002-0000-0200-000005000000}">
          <x14:formula1>
            <xm:f>'C:\Users\control_interno\Downloads\[Matriz de riesgos SIAU (2).xlsx]Tratamiento del riesgo'!#REF!</xm:f>
          </x14:formula1>
          <xm:sqref>AP98:AP100 AK98:AK100</xm:sqref>
        </x14:dataValidation>
        <x14:dataValidation type="list" allowBlank="1" showInputMessage="1" showErrorMessage="1" xr:uid="{00000000-0002-0000-0200-000006000000}">
          <x14:formula1>
            <xm:f>'C:\Users\control_interno\Downloads\[Matriz de riesgos SIAU (2).xlsx]Tabla Impacto'!#REF!</xm:f>
          </x14:formula1>
          <xm:sqref>P98:P100</xm:sqref>
        </x14:dataValidation>
        <x14:dataValidation type="list" allowBlank="1" showInputMessage="1" showErrorMessage="1" xr:uid="{00000000-0002-0000-0200-000007000000}">
          <x14:formula1>
            <xm:f>'C:\Users\control_interno\Downloads\[Matriz de riesgos SIAU (2).xlsx]Tabla Valoración controles'!#REF!</xm:f>
          </x14:formula1>
          <xm:sqref>X98:Y100 AA98:AC100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AR91"/>
  <sheetViews>
    <sheetView topLeftCell="A92" zoomScale="84" zoomScaleNormal="84" workbookViewId="0">
      <selection activeCell="AC117" sqref="AC117"/>
    </sheetView>
  </sheetViews>
  <sheetFormatPr baseColWidth="10" defaultRowHeight="14.25" x14ac:dyDescent="0.2"/>
  <cols>
    <col min="1" max="1" width="11.42578125" style="19"/>
    <col min="2" max="2" width="17.28515625" style="19" customWidth="1"/>
    <col min="3" max="13" width="11.42578125" style="19" customWidth="1"/>
    <col min="14" max="14" width="6.5703125" style="19" customWidth="1"/>
    <col min="15" max="15" width="3.140625" style="19" customWidth="1"/>
    <col min="16" max="16" width="2.7109375" style="19" customWidth="1"/>
    <col min="17" max="17" width="5.42578125" style="19" customWidth="1"/>
    <col min="18" max="18" width="3.85546875" style="19" customWidth="1"/>
    <col min="19" max="19" width="7.28515625" style="19" customWidth="1"/>
    <col min="20" max="20" width="11.42578125" style="19"/>
    <col min="21" max="21" width="16" style="19" customWidth="1"/>
    <col min="22" max="30" width="11.42578125" style="19" customWidth="1"/>
    <col min="31" max="31" width="5.85546875" style="19" customWidth="1"/>
    <col min="32" max="32" width="7.7109375" style="19" customWidth="1"/>
    <col min="33" max="33" width="8.140625" style="19" customWidth="1"/>
    <col min="34" max="34" width="4.5703125" style="19" customWidth="1"/>
    <col min="35" max="35" width="5.42578125" style="19" customWidth="1"/>
    <col min="36" max="36" width="11.42578125" style="19"/>
    <col min="37" max="42" width="11.42578125" style="19" customWidth="1"/>
    <col min="43" max="16384" width="11.42578125" style="19"/>
  </cols>
  <sheetData>
    <row r="1" spans="1:44" ht="14.25" customHeight="1" x14ac:dyDescent="0.2">
      <c r="B1" s="840"/>
      <c r="C1" s="841"/>
      <c r="D1" s="841"/>
      <c r="E1" s="841"/>
      <c r="F1" s="842"/>
      <c r="G1" s="849" t="s">
        <v>124</v>
      </c>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1"/>
      <c r="AL1" s="858" t="s">
        <v>2</v>
      </c>
      <c r="AM1" s="859"/>
      <c r="AN1" s="859"/>
      <c r="AO1" s="860" t="s">
        <v>125</v>
      </c>
      <c r="AP1" s="860"/>
    </row>
    <row r="2" spans="1:44" ht="26.25" customHeight="1" x14ac:dyDescent="0.2">
      <c r="B2" s="843"/>
      <c r="C2" s="844"/>
      <c r="D2" s="844"/>
      <c r="E2" s="844"/>
      <c r="F2" s="845"/>
      <c r="G2" s="852"/>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c r="AJ2" s="853"/>
      <c r="AK2" s="854"/>
      <c r="AL2" s="858"/>
      <c r="AM2" s="859"/>
      <c r="AN2" s="859"/>
      <c r="AO2" s="860"/>
      <c r="AP2" s="860"/>
    </row>
    <row r="3" spans="1:44" ht="9.75" customHeight="1" x14ac:dyDescent="0.2">
      <c r="B3" s="843"/>
      <c r="C3" s="844"/>
      <c r="D3" s="844"/>
      <c r="E3" s="844"/>
      <c r="F3" s="845"/>
      <c r="G3" s="852"/>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4"/>
      <c r="AL3" s="20"/>
      <c r="AM3" s="20"/>
      <c r="AN3" s="21"/>
      <c r="AO3" s="22"/>
      <c r="AP3" s="20"/>
    </row>
    <row r="4" spans="1:44" ht="27.75" customHeight="1" x14ac:dyDescent="0.2">
      <c r="B4" s="843"/>
      <c r="C4" s="844"/>
      <c r="D4" s="844"/>
      <c r="E4" s="844"/>
      <c r="F4" s="845"/>
      <c r="G4" s="852"/>
      <c r="H4" s="853"/>
      <c r="I4" s="853"/>
      <c r="J4" s="853"/>
      <c r="K4" s="853"/>
      <c r="L4" s="853"/>
      <c r="M4" s="853"/>
      <c r="N4" s="853"/>
      <c r="O4" s="853"/>
      <c r="P4" s="853"/>
      <c r="Q4" s="853"/>
      <c r="R4" s="853"/>
      <c r="S4" s="853"/>
      <c r="T4" s="853"/>
      <c r="U4" s="853"/>
      <c r="V4" s="853"/>
      <c r="W4" s="853"/>
      <c r="X4" s="853"/>
      <c r="Y4" s="853"/>
      <c r="Z4" s="853"/>
      <c r="AA4" s="853"/>
      <c r="AB4" s="853"/>
      <c r="AC4" s="853"/>
      <c r="AD4" s="853"/>
      <c r="AE4" s="853"/>
      <c r="AF4" s="853"/>
      <c r="AG4" s="853"/>
      <c r="AH4" s="853"/>
      <c r="AI4" s="853"/>
      <c r="AJ4" s="853"/>
      <c r="AK4" s="854"/>
      <c r="AL4" s="861" t="s">
        <v>1</v>
      </c>
      <c r="AM4" s="862"/>
      <c r="AN4" s="862"/>
      <c r="AO4" s="863" t="s">
        <v>126</v>
      </c>
      <c r="AP4" s="863"/>
    </row>
    <row r="5" spans="1:44" ht="7.5" customHeight="1" x14ac:dyDescent="0.2">
      <c r="B5" s="843"/>
      <c r="C5" s="844"/>
      <c r="D5" s="844"/>
      <c r="E5" s="844"/>
      <c r="F5" s="845"/>
      <c r="G5" s="852"/>
      <c r="H5" s="853"/>
      <c r="I5" s="853"/>
      <c r="J5" s="853"/>
      <c r="K5" s="853"/>
      <c r="L5" s="853"/>
      <c r="M5" s="853"/>
      <c r="N5" s="853"/>
      <c r="O5" s="853"/>
      <c r="P5" s="853"/>
      <c r="Q5" s="853"/>
      <c r="R5" s="853"/>
      <c r="S5" s="853"/>
      <c r="T5" s="853"/>
      <c r="U5" s="853"/>
      <c r="V5" s="853"/>
      <c r="W5" s="853"/>
      <c r="X5" s="853"/>
      <c r="Y5" s="853"/>
      <c r="Z5" s="853"/>
      <c r="AA5" s="853"/>
      <c r="AB5" s="853"/>
      <c r="AC5" s="853"/>
      <c r="AD5" s="853"/>
      <c r="AE5" s="853"/>
      <c r="AF5" s="853"/>
      <c r="AG5" s="853"/>
      <c r="AH5" s="853"/>
      <c r="AI5" s="853"/>
      <c r="AJ5" s="853"/>
      <c r="AK5" s="854"/>
      <c r="AL5" s="20"/>
      <c r="AM5" s="20"/>
      <c r="AN5" s="21"/>
      <c r="AO5" s="23"/>
      <c r="AP5" s="20"/>
    </row>
    <row r="6" spans="1:44" ht="32.25" customHeight="1" x14ac:dyDescent="0.2">
      <c r="B6" s="846"/>
      <c r="C6" s="847"/>
      <c r="D6" s="847"/>
      <c r="E6" s="847"/>
      <c r="F6" s="848"/>
      <c r="G6" s="855"/>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7"/>
      <c r="AL6" s="864" t="s">
        <v>0</v>
      </c>
      <c r="AM6" s="865"/>
      <c r="AN6" s="865"/>
      <c r="AO6" s="863" t="s">
        <v>127</v>
      </c>
      <c r="AP6" s="863"/>
    </row>
    <row r="8" spans="1:44" ht="15.75" x14ac:dyDescent="0.2">
      <c r="B8" s="1132" t="s">
        <v>128</v>
      </c>
      <c r="C8" s="1132"/>
      <c r="D8" s="1125"/>
      <c r="E8" s="1125"/>
      <c r="F8" s="1125"/>
      <c r="G8" s="1125"/>
      <c r="H8" s="1125"/>
      <c r="I8" s="1125"/>
      <c r="J8" s="1125"/>
      <c r="K8" s="1125"/>
      <c r="L8" s="1125"/>
      <c r="M8" s="1125"/>
      <c r="N8" s="1137" t="s">
        <v>129</v>
      </c>
      <c r="O8" s="1138"/>
      <c r="P8" s="1138"/>
      <c r="Q8" s="1138"/>
      <c r="R8" s="1138"/>
      <c r="S8" s="1138"/>
      <c r="T8" s="1138"/>
      <c r="U8" s="1139" t="s">
        <v>130</v>
      </c>
      <c r="V8" s="1140"/>
      <c r="W8" s="1140"/>
      <c r="X8" s="1140"/>
      <c r="Y8" s="1140"/>
      <c r="Z8" s="1140"/>
      <c r="AA8" s="1140"/>
      <c r="AB8" s="1140"/>
      <c r="AC8" s="24"/>
      <c r="AD8" s="24"/>
      <c r="AE8" s="1126" t="s">
        <v>131</v>
      </c>
      <c r="AF8" s="1127"/>
      <c r="AG8" s="1127"/>
      <c r="AH8" s="1127"/>
      <c r="AI8" s="1127"/>
      <c r="AJ8" s="1128"/>
      <c r="AK8" s="1129" t="s">
        <v>132</v>
      </c>
      <c r="AL8" s="1130"/>
      <c r="AM8" s="1130"/>
      <c r="AN8" s="1130"/>
      <c r="AO8" s="1130"/>
      <c r="AP8" s="1131"/>
    </row>
    <row r="9" spans="1:44" ht="15.75" x14ac:dyDescent="0.2">
      <c r="A9" s="1132" t="s">
        <v>133</v>
      </c>
      <c r="B9" s="1133" t="s">
        <v>134</v>
      </c>
      <c r="C9" s="1132" t="s">
        <v>135</v>
      </c>
      <c r="D9" s="1124" t="s">
        <v>136</v>
      </c>
      <c r="E9" s="1124" t="s">
        <v>137</v>
      </c>
      <c r="F9" s="1124" t="s">
        <v>138</v>
      </c>
      <c r="G9" s="1124" t="s">
        <v>139</v>
      </c>
      <c r="H9" s="1135" t="s">
        <v>140</v>
      </c>
      <c r="I9" s="1135" t="s">
        <v>141</v>
      </c>
      <c r="J9" s="25"/>
      <c r="K9" s="1135" t="s">
        <v>142</v>
      </c>
      <c r="L9" s="1124" t="s">
        <v>143</v>
      </c>
      <c r="M9" s="1124" t="s">
        <v>144</v>
      </c>
      <c r="N9" s="1116" t="s">
        <v>145</v>
      </c>
      <c r="O9" s="1114" t="s">
        <v>146</v>
      </c>
      <c r="P9" s="1116" t="s">
        <v>147</v>
      </c>
      <c r="Q9" s="1116" t="s">
        <v>146</v>
      </c>
      <c r="R9" s="1116" t="s">
        <v>148</v>
      </c>
      <c r="S9" s="1114" t="s">
        <v>146</v>
      </c>
      <c r="T9" s="1116" t="s">
        <v>149</v>
      </c>
      <c r="U9" s="1117" t="s">
        <v>150</v>
      </c>
      <c r="V9" s="1119" t="s">
        <v>151</v>
      </c>
      <c r="W9" s="1121" t="s">
        <v>152</v>
      </c>
      <c r="X9" s="1123" t="s">
        <v>153</v>
      </c>
      <c r="Y9" s="1123"/>
      <c r="Z9" s="1123"/>
      <c r="AA9" s="1123"/>
      <c r="AB9" s="1123"/>
      <c r="AC9" s="1123"/>
      <c r="AD9" s="26"/>
      <c r="AE9" s="1108"/>
      <c r="AF9" s="1110" t="s">
        <v>154</v>
      </c>
      <c r="AG9" s="1108" t="s">
        <v>146</v>
      </c>
      <c r="AH9" s="1110" t="s">
        <v>155</v>
      </c>
      <c r="AI9" s="1108" t="s">
        <v>146</v>
      </c>
      <c r="AJ9" s="1112" t="s">
        <v>156</v>
      </c>
      <c r="AK9" s="1105" t="s">
        <v>157</v>
      </c>
      <c r="AL9" s="1105" t="s">
        <v>158</v>
      </c>
      <c r="AM9" s="1105" t="s">
        <v>159</v>
      </c>
      <c r="AN9" s="1105" t="s">
        <v>160</v>
      </c>
      <c r="AO9" s="1106" t="s">
        <v>161</v>
      </c>
      <c r="AP9" s="1105" t="s">
        <v>162</v>
      </c>
    </row>
    <row r="10" spans="1:44" ht="75.75" x14ac:dyDescent="0.2">
      <c r="A10" s="1125"/>
      <c r="B10" s="1125"/>
      <c r="C10" s="1125"/>
      <c r="D10" s="1125"/>
      <c r="E10" s="1125"/>
      <c r="F10" s="1124"/>
      <c r="G10" s="1134"/>
      <c r="H10" s="1136"/>
      <c r="I10" s="1136"/>
      <c r="J10" s="27" t="s">
        <v>163</v>
      </c>
      <c r="K10" s="1136"/>
      <c r="L10" s="1124"/>
      <c r="M10" s="1125"/>
      <c r="N10" s="1115"/>
      <c r="O10" s="1115"/>
      <c r="P10" s="1115"/>
      <c r="Q10" s="1115"/>
      <c r="R10" s="1115"/>
      <c r="S10" s="1115"/>
      <c r="T10" s="1115"/>
      <c r="U10" s="1118"/>
      <c r="V10" s="1120"/>
      <c r="W10" s="1122"/>
      <c r="X10" s="28" t="s">
        <v>164</v>
      </c>
      <c r="Y10" s="28" t="s">
        <v>165</v>
      </c>
      <c r="Z10" s="28" t="s">
        <v>166</v>
      </c>
      <c r="AA10" s="28" t="s">
        <v>167</v>
      </c>
      <c r="AB10" s="28" t="s">
        <v>168</v>
      </c>
      <c r="AC10" s="28" t="s">
        <v>169</v>
      </c>
      <c r="AD10" s="29"/>
      <c r="AE10" s="1109"/>
      <c r="AF10" s="1111"/>
      <c r="AG10" s="1109"/>
      <c r="AH10" s="1111"/>
      <c r="AI10" s="1109"/>
      <c r="AJ10" s="1113"/>
      <c r="AK10" s="1105"/>
      <c r="AL10" s="1105"/>
      <c r="AM10" s="1105"/>
      <c r="AN10" s="1105"/>
      <c r="AO10" s="1107"/>
      <c r="AP10" s="1105"/>
      <c r="AR10" s="19">
        <f>COUNTA(AP11:AP91)</f>
        <v>77</v>
      </c>
    </row>
    <row r="11" spans="1:44" ht="409.5" hidden="1" x14ac:dyDescent="0.2">
      <c r="A11" s="1096" t="s">
        <v>170</v>
      </c>
      <c r="B11" s="1099">
        <v>1</v>
      </c>
      <c r="C11" s="1102" t="s">
        <v>171</v>
      </c>
      <c r="D11" s="1085" t="s">
        <v>172</v>
      </c>
      <c r="E11" s="1085" t="s">
        <v>173</v>
      </c>
      <c r="F11" s="1083" t="s">
        <v>174</v>
      </c>
      <c r="G11" s="1085" t="s">
        <v>12</v>
      </c>
      <c r="H11" s="30"/>
      <c r="I11" s="31"/>
      <c r="J11" s="1093" t="s">
        <v>175</v>
      </c>
      <c r="K11" s="1093" t="s">
        <v>176</v>
      </c>
      <c r="L11" s="1083" t="s">
        <v>177</v>
      </c>
      <c r="M11" s="32">
        <v>250</v>
      </c>
      <c r="N11" s="33" t="str">
        <f t="shared" ref="N11:N21" si="0">IF(M11&lt;=0,"",IF(M11&lt;=2,"MUY BAJA",IF(M11&lt;=24,"BAJA",IF(M11&lt;=500,"MEDIA",IF(M11&lt;=5000,"ALTA","MUY ALTA")))))</f>
        <v>MEDIA</v>
      </c>
      <c r="O11" s="34">
        <f>IF(N11="","",IF(N11="Muy Baja",0.2,IF(N11="Baja",0.4,IF(N11="Media",0.6,IF(N11="Alta",0.8,IF(N11="Muy Alta",1,))))))</f>
        <v>0.6</v>
      </c>
      <c r="P11" s="35" t="s">
        <v>178</v>
      </c>
      <c r="Q11" s="36">
        <v>0.8</v>
      </c>
      <c r="R11" s="37" t="str">
        <f t="shared" ref="R11:R74" si="1">IF(Q11=0.2,"LEVE",IF(Q11=0.4,"MENOR",IF(Q11=0.6,"MODERADO",IF(Q11=0.8,"MAYOR",IF(Q11=1,"CATASTROFICO","")))))</f>
        <v>MAYOR</v>
      </c>
      <c r="S11" s="38">
        <f>IF(R11="","",IF(R11="LEVE",0.2,IF(R11="MENOR",0.4,IF(R11="MODERADO",0.6,IF(R11="MAYOR",0.8,IF(R11="CATASTRÓFICO",1,))))))</f>
        <v>0.8</v>
      </c>
      <c r="T11" s="39" t="str">
        <f>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ALTO</v>
      </c>
      <c r="U11" s="40">
        <v>1</v>
      </c>
      <c r="V11" s="41" t="s">
        <v>179</v>
      </c>
      <c r="W11" s="40" t="str">
        <f t="shared" ref="W11:W23" si="2">IF(OR(X11="Preventivo",X11="Detectivo"),"Probabilidad",IF(X11="Correctivo","Impacto",""))</f>
        <v>Probabilidad</v>
      </c>
      <c r="X11" s="42" t="s">
        <v>180</v>
      </c>
      <c r="Y11" s="42" t="s">
        <v>181</v>
      </c>
      <c r="Z11" s="43" t="str">
        <f t="shared" ref="Z11:Z23" si="3">IF(AND(X11="Preventivo",Y11="Automático"),"50%",IF(AND(X11="Preventivo",Y11="Manual"),"40%",IF(AND(X11="Detectivo",Y11="Automático"),"40%",IF(AND(X11="Detectivo",Y11="Manual"),"30%",IF(AND(X11="Correctivo",Y11="Automático"),"35%",IF(AND(X11="Correctivo",Y11="Manual"),"25%",""))))))</f>
        <v>30%</v>
      </c>
      <c r="AA11" s="42" t="s">
        <v>182</v>
      </c>
      <c r="AB11" s="42" t="s">
        <v>183</v>
      </c>
      <c r="AC11" s="42" t="s">
        <v>184</v>
      </c>
      <c r="AD11" s="44"/>
      <c r="AE11" s="45">
        <f>IFERROR(IF(W12="Probabilidad",(O11-(+O11*Z12)),IF(W11="Impacto",O11,"")),"")</f>
        <v>0.36</v>
      </c>
      <c r="AF11" s="46" t="str">
        <f t="shared" ref="AF11:AF13" si="4">IFERROR(IF(AE11="","",IF(AE11&lt;=0.2,"MUY BAJA",IF(AE11&lt;=0.4,"BAJA",IF(AE11&lt;=0.6,"MEDIA",IF(AE11&lt;=0.8,"ALTA","MUY ALTA"))))),"")</f>
        <v>BAJA</v>
      </c>
      <c r="AG11" s="43">
        <f t="shared" ref="AG11:AG21" si="5">+AE11</f>
        <v>0.36</v>
      </c>
      <c r="AH11" s="46" t="str">
        <f>R11</f>
        <v>MAYOR</v>
      </c>
      <c r="AI11" s="43">
        <f t="shared" ref="AI11:AI23" si="6">IFERROR(IF(W11="Impacto",(S11-(+S11*Z11)),IF(W11="Probabilidad",S11,"")),"")</f>
        <v>0.8</v>
      </c>
      <c r="AJ11" s="39" t="str">
        <f t="shared" ref="AJ11:AJ21" si="7">IFERROR(IF(OR(AND(AF11="MUY BAJA",AH11="LEVE"),AND(AF11="MUY BAJA",AH11="MENOR"),AND(AF11="BAJA",AH11="LEVE")),"BAJO",IF(OR(AND(AF11="MUY BAJA",AH11="MODERADO"),AND(AF11="BAJA",AH11="MENOR"),AND(AF11="BAJA",AH11="MODERADO"),AND(AF11="MEDIA",AH11="LEVE"),AND(AF11="MEDIA",AH11="MENOR"),AND(AF11="MEDIA",AH11="MODERADO"),AND(AF11="ALTA",AH11="LEVE"),AND(AF11="ALTA",AH11="MENOR")),"MODERADO",IF(OR(AND(AF11="MUY BAJA",AH11="MAYOR"),AND(AF11="BAJA",AH11="MAYOR"),AND(AF11="MEDIA",AH11="MAYOR"),AND(AF11="ALTA",AH11="MODERADO"),AND(AF11="ALTA",AH11="MAYOR"),AND(AF11="MUY ALTA",AH11="LEVE"),AND(AF11="MUY ALTA",AH11="MENOR"),AND(AF11="MUY ALTA",AH11="MODERADO"),AND(AF11="MUY ALTA",AH11="MAYOR")),"ALTO",IF(OR(AND(AF11="MUY BAJA",AH11="CATASTRÓFICO"),AND(AF11="BAJA",AH11="CATASTRÓFICO"),AND(AF11="MEDIA",AH11="CATASTRÓFICO"),AND(AF11="ALTA",AH11="CATASTRÓFICO"),AND(AF11="MUY ALTA",AH11="CATASTRÓFICO")),"EXTREMO","")))),"")</f>
        <v>ALTO</v>
      </c>
      <c r="AK11" s="1096" t="s">
        <v>185</v>
      </c>
      <c r="AL11" s="47"/>
      <c r="AM11" s="48" t="s">
        <v>186</v>
      </c>
      <c r="AN11" s="47"/>
      <c r="AO11" s="49" t="s">
        <v>187</v>
      </c>
      <c r="AP11" s="50" t="s">
        <v>188</v>
      </c>
    </row>
    <row r="12" spans="1:44" ht="409.5" hidden="1" x14ac:dyDescent="0.2">
      <c r="A12" s="1097"/>
      <c r="B12" s="1100"/>
      <c r="C12" s="1103"/>
      <c r="D12" s="1086"/>
      <c r="E12" s="1086"/>
      <c r="F12" s="1089"/>
      <c r="G12" s="1086"/>
      <c r="H12" s="30"/>
      <c r="I12" s="31"/>
      <c r="J12" s="1094"/>
      <c r="K12" s="1094"/>
      <c r="L12" s="1089"/>
      <c r="M12" s="32">
        <v>250</v>
      </c>
      <c r="N12" s="33" t="str">
        <f t="shared" si="0"/>
        <v>MEDIA</v>
      </c>
      <c r="O12" s="34">
        <f t="shared" ref="O12:O15" si="8">IF(N12="","",IF(N12="Muy Baja",0.2,IF(N12="Baja",0.4,IF(N12="Media",0.6,IF(N12="Alta",0.8,IF(N12="Muy Alta",1,))))))</f>
        <v>0.6</v>
      </c>
      <c r="P12" s="35" t="s">
        <v>178</v>
      </c>
      <c r="Q12" s="36">
        <v>0.8</v>
      </c>
      <c r="R12" s="37" t="str">
        <f t="shared" si="1"/>
        <v>MAYOR</v>
      </c>
      <c r="S12" s="38">
        <f t="shared" ref="S12:S15" si="9">IF(R12="","",IF(R12="LEVE",0.2,IF(R12="MENOR",0.4,IF(R12="MODERADO",0.6,IF(R12="MAYOR",0.8,IF(R12="CATASTRÓFICO",1,))))))</f>
        <v>0.8</v>
      </c>
      <c r="T12" s="39" t="str">
        <f t="shared" ref="T12:T15" si="10">IF(OR(AND(N12="MUY BAJA",R12="LEVE"),AND(N12="MUY BAJA",R12="MENOR"),AND(N12="BAJA",R12="LEVE")),"BAJO",IF(OR(AND(N12="MUY BAJA",R12="MODERADO"),AND(N12="BAJA",R12="MENOR"),AND(N12="BAJA",R12="MODERADO"),AND(N12="MEDIA",R12="LEVE"),AND(N12="MEDIA",R12="MENOR"),AND(N12="MEDIA",R12="MODERADO"),AND(N12="ALTA",R12="LEVE"),AND(N12="ALTA",R12="MENOR")),"MODERADO",IF(OR(AND(N12="MUY BAJA",R12="MAYOR"),AND(N12="BAJA",R12="MAYOR"),AND(N12="MEDIA",R12="MAYOR"),AND(N12="ALTA",R12="MODERADO"),AND(N12="ALTA",R12="MAYOR"),AND(N12="MUY ALTA",R12="LEVE"),AND(N12="MUY ALTA",R12="MENOR"),AND(N12="MUY ALTA",R12="MODERADO"),AND(N12="MUY ALTA",R12="MAYOR")),"ALTO",IF(OR(AND(N12="MUY BAJA",R12="CATASTRÓFICO"),AND(N12="BAJA",R12="CATASTRÓFICO"),AND(N12="MEDIA",R12="CATASTRÓFICO"),AND(N12="ALTA",R12="CATASTRÓFICO"),AND(N12="MUY ALTA",R12="CATASTRÓFICO")),"EXTREMO",""))))</f>
        <v>ALTO</v>
      </c>
      <c r="U12" s="40">
        <v>2</v>
      </c>
      <c r="V12" s="41" t="s">
        <v>189</v>
      </c>
      <c r="W12" s="40" t="str">
        <f t="shared" si="2"/>
        <v>Probabilidad</v>
      </c>
      <c r="X12" s="42" t="s">
        <v>190</v>
      </c>
      <c r="Y12" s="42" t="s">
        <v>181</v>
      </c>
      <c r="Z12" s="43" t="str">
        <f t="shared" si="3"/>
        <v>40%</v>
      </c>
      <c r="AA12" s="42" t="s">
        <v>182</v>
      </c>
      <c r="AB12" s="42" t="s">
        <v>183</v>
      </c>
      <c r="AC12" s="42" t="s">
        <v>184</v>
      </c>
      <c r="AD12" s="44">
        <f t="shared" ref="AD12:AD13" si="11">IF(ISBLANK(V12),0,Z12*AE11)</f>
        <v>0.14399999999999999</v>
      </c>
      <c r="AE12" s="44">
        <f t="shared" ref="AE12:AE13" si="12">AE11-AD12</f>
        <v>0.216</v>
      </c>
      <c r="AF12" s="46" t="str">
        <f t="shared" si="4"/>
        <v>BAJA</v>
      </c>
      <c r="AG12" s="43">
        <f t="shared" si="5"/>
        <v>0.216</v>
      </c>
      <c r="AH12" s="46" t="str">
        <f>R12</f>
        <v>MAYOR</v>
      </c>
      <c r="AI12" s="43">
        <f t="shared" si="6"/>
        <v>0.8</v>
      </c>
      <c r="AJ12" s="39" t="str">
        <f t="shared" si="7"/>
        <v>ALTO</v>
      </c>
      <c r="AK12" s="1097"/>
      <c r="AL12" s="47"/>
      <c r="AM12" s="48" t="s">
        <v>186</v>
      </c>
      <c r="AN12" s="47"/>
      <c r="AO12" s="49" t="s">
        <v>191</v>
      </c>
      <c r="AP12" s="50" t="s">
        <v>188</v>
      </c>
    </row>
    <row r="13" spans="1:44" ht="409.5" hidden="1" x14ac:dyDescent="0.2">
      <c r="A13" s="1098"/>
      <c r="B13" s="1101"/>
      <c r="C13" s="1104"/>
      <c r="D13" s="1092"/>
      <c r="E13" s="1092"/>
      <c r="F13" s="1084"/>
      <c r="G13" s="1092"/>
      <c r="H13" s="30"/>
      <c r="I13" s="31"/>
      <c r="J13" s="1095"/>
      <c r="K13" s="1095"/>
      <c r="L13" s="1084"/>
      <c r="M13" s="32">
        <v>250</v>
      </c>
      <c r="N13" s="33" t="str">
        <f t="shared" si="0"/>
        <v>MEDIA</v>
      </c>
      <c r="O13" s="51">
        <f t="shared" si="8"/>
        <v>0.6</v>
      </c>
      <c r="P13" s="52" t="s">
        <v>178</v>
      </c>
      <c r="Q13" s="53">
        <v>0.8</v>
      </c>
      <c r="R13" s="54" t="str">
        <f t="shared" si="1"/>
        <v>MAYOR</v>
      </c>
      <c r="S13" s="55">
        <f t="shared" si="9"/>
        <v>0.8</v>
      </c>
      <c r="T13" s="56" t="str">
        <f t="shared" si="10"/>
        <v>ALTO</v>
      </c>
      <c r="U13" s="40">
        <v>3</v>
      </c>
      <c r="V13" s="57" t="s">
        <v>192</v>
      </c>
      <c r="W13" s="40" t="str">
        <f t="shared" si="2"/>
        <v>Probabilidad</v>
      </c>
      <c r="X13" s="42" t="s">
        <v>190</v>
      </c>
      <c r="Y13" s="42" t="s">
        <v>181</v>
      </c>
      <c r="Z13" s="43" t="str">
        <f t="shared" si="3"/>
        <v>40%</v>
      </c>
      <c r="AA13" s="42" t="s">
        <v>182</v>
      </c>
      <c r="AB13" s="42" t="s">
        <v>183</v>
      </c>
      <c r="AC13" s="42" t="s">
        <v>184</v>
      </c>
      <c r="AD13" s="44">
        <f t="shared" si="11"/>
        <v>8.6400000000000005E-2</v>
      </c>
      <c r="AE13" s="44">
        <f t="shared" si="12"/>
        <v>0.12959999999999999</v>
      </c>
      <c r="AF13" s="46" t="str">
        <f t="shared" si="4"/>
        <v>MUY BAJA</v>
      </c>
      <c r="AG13" s="43">
        <f t="shared" si="5"/>
        <v>0.12959999999999999</v>
      </c>
      <c r="AH13" s="46" t="s">
        <v>193</v>
      </c>
      <c r="AI13" s="43">
        <f t="shared" si="6"/>
        <v>0.8</v>
      </c>
      <c r="AJ13" s="39" t="str">
        <f t="shared" si="7"/>
        <v>MODERADO</v>
      </c>
      <c r="AK13" s="1098"/>
      <c r="AL13" s="47"/>
      <c r="AM13" s="48" t="s">
        <v>186</v>
      </c>
      <c r="AN13" s="47"/>
      <c r="AO13" s="58" t="s">
        <v>194</v>
      </c>
      <c r="AP13" s="50" t="s">
        <v>188</v>
      </c>
    </row>
    <row r="14" spans="1:44" ht="409.5" hidden="1" x14ac:dyDescent="0.2">
      <c r="A14" s="1096" t="s">
        <v>170</v>
      </c>
      <c r="B14" s="1099">
        <v>2</v>
      </c>
      <c r="C14" s="1085" t="s">
        <v>195</v>
      </c>
      <c r="D14" s="1085" t="s">
        <v>196</v>
      </c>
      <c r="E14" s="1085" t="s">
        <v>197</v>
      </c>
      <c r="F14" s="1083" t="s">
        <v>174</v>
      </c>
      <c r="G14" s="1085" t="s">
        <v>13</v>
      </c>
      <c r="H14" s="30"/>
      <c r="I14" s="30"/>
      <c r="J14" s="1087" t="s">
        <v>198</v>
      </c>
      <c r="K14" s="1087" t="s">
        <v>199</v>
      </c>
      <c r="L14" s="1083" t="s">
        <v>200</v>
      </c>
      <c r="M14" s="32">
        <v>12</v>
      </c>
      <c r="N14" s="33" t="str">
        <f t="shared" si="0"/>
        <v>BAJA</v>
      </c>
      <c r="O14" s="34">
        <f t="shared" si="8"/>
        <v>0.4</v>
      </c>
      <c r="P14" s="52" t="s">
        <v>201</v>
      </c>
      <c r="Q14" s="53">
        <v>0.6</v>
      </c>
      <c r="R14" s="54" t="str">
        <f t="shared" si="1"/>
        <v>MODERADO</v>
      </c>
      <c r="S14" s="55">
        <f t="shared" si="9"/>
        <v>0.6</v>
      </c>
      <c r="T14" s="56" t="str">
        <f t="shared" si="10"/>
        <v>MODERADO</v>
      </c>
      <c r="U14" s="40">
        <v>1</v>
      </c>
      <c r="V14" s="41" t="s">
        <v>202</v>
      </c>
      <c r="W14" s="40" t="str">
        <f t="shared" si="2"/>
        <v>Probabilidad</v>
      </c>
      <c r="X14" s="42" t="s">
        <v>180</v>
      </c>
      <c r="Y14" s="42" t="s">
        <v>181</v>
      </c>
      <c r="Z14" s="43" t="str">
        <f t="shared" si="3"/>
        <v>30%</v>
      </c>
      <c r="AA14" s="42" t="s">
        <v>182</v>
      </c>
      <c r="AB14" s="42" t="s">
        <v>183</v>
      </c>
      <c r="AC14" s="42" t="s">
        <v>184</v>
      </c>
      <c r="AD14" s="44"/>
      <c r="AE14" s="45">
        <f>IFERROR(IF(W15="Probabilidad",(O14-(+O14*Z15)),IF(W14="Impacto",O14,"")),"")</f>
        <v>0.24</v>
      </c>
      <c r="AF14" s="46" t="str">
        <f>IFERROR(IF(AE14="","",IF(AE14&lt;=0.2,"MUY BAJA",IF(AE14&lt;=0.4,"BAJA",IF(AE14&lt;=0.6,"MEDIA",IF(AE14&lt;=0.8,"ALTA","MUY ALTA"))))),"")</f>
        <v>BAJA</v>
      </c>
      <c r="AG14" s="43">
        <f t="shared" si="5"/>
        <v>0.24</v>
      </c>
      <c r="AH14" s="46" t="str">
        <f>R14</f>
        <v>MODERADO</v>
      </c>
      <c r="AI14" s="43">
        <f t="shared" si="6"/>
        <v>0.6</v>
      </c>
      <c r="AJ14" s="39" t="str">
        <f t="shared" si="7"/>
        <v>MODERADO</v>
      </c>
      <c r="AK14" s="1090" t="s">
        <v>185</v>
      </c>
      <c r="AL14" s="47"/>
      <c r="AM14" s="48" t="s">
        <v>186</v>
      </c>
      <c r="AN14" s="47"/>
      <c r="AO14" s="59" t="s">
        <v>22</v>
      </c>
      <c r="AP14" s="50" t="s">
        <v>188</v>
      </c>
    </row>
    <row r="15" spans="1:44" ht="409.5" hidden="1" x14ac:dyDescent="0.2">
      <c r="A15" s="1097"/>
      <c r="B15" s="1100"/>
      <c r="C15" s="1086"/>
      <c r="D15" s="1086"/>
      <c r="E15" s="1086"/>
      <c r="F15" s="1084"/>
      <c r="G15" s="1086"/>
      <c r="H15" s="30"/>
      <c r="I15" s="30"/>
      <c r="J15" s="1088"/>
      <c r="K15" s="1088"/>
      <c r="L15" s="1089"/>
      <c r="M15" s="32">
        <v>12</v>
      </c>
      <c r="N15" s="33" t="str">
        <f t="shared" si="0"/>
        <v>BAJA</v>
      </c>
      <c r="O15" s="51">
        <f t="shared" si="8"/>
        <v>0.4</v>
      </c>
      <c r="P15" s="60" t="s">
        <v>201</v>
      </c>
      <c r="Q15" s="53">
        <v>0.6</v>
      </c>
      <c r="R15" s="54" t="str">
        <f t="shared" si="1"/>
        <v>MODERADO</v>
      </c>
      <c r="S15" s="55">
        <f t="shared" si="9"/>
        <v>0.6</v>
      </c>
      <c r="T15" s="56" t="str">
        <f t="shared" si="10"/>
        <v>MODERADO</v>
      </c>
      <c r="U15" s="40">
        <v>2</v>
      </c>
      <c r="V15" s="41" t="s">
        <v>203</v>
      </c>
      <c r="W15" s="50" t="str">
        <f t="shared" si="2"/>
        <v>Probabilidad</v>
      </c>
      <c r="X15" s="61" t="s">
        <v>190</v>
      </c>
      <c r="Y15" s="61" t="s">
        <v>181</v>
      </c>
      <c r="Z15" s="62" t="str">
        <f t="shared" si="3"/>
        <v>40%</v>
      </c>
      <c r="AA15" s="61" t="s">
        <v>182</v>
      </c>
      <c r="AB15" s="61" t="s">
        <v>183</v>
      </c>
      <c r="AC15" s="61" t="s">
        <v>184</v>
      </c>
      <c r="AD15" s="63">
        <f t="shared" ref="AD15" si="13">IF(ISBLANK(V15),0,Z15*AE14)</f>
        <v>9.6000000000000002E-2</v>
      </c>
      <c r="AE15" s="63">
        <f t="shared" ref="AE15" si="14">AE14-AD15</f>
        <v>0.14399999999999999</v>
      </c>
      <c r="AF15" s="33" t="str">
        <f>IFERROR(IF(AE15="","",IF(AE15&lt;=0.2,"MUY BAJA",IF(AE15&lt;=0.4,"BAJA",IF(AE15&lt;=0.6,"MEDIA",IF(AE15&lt;=0.8,"ALTA","MUY ALTA"))))),"")</f>
        <v>MUY BAJA</v>
      </c>
      <c r="AG15" s="62">
        <f t="shared" si="5"/>
        <v>0.14399999999999999</v>
      </c>
      <c r="AH15" s="33" t="str">
        <f>R15</f>
        <v>MODERADO</v>
      </c>
      <c r="AI15" s="62">
        <f t="shared" si="6"/>
        <v>0.6</v>
      </c>
      <c r="AJ15" s="39" t="str">
        <f t="shared" si="7"/>
        <v>MODERADO</v>
      </c>
      <c r="AK15" s="1091"/>
      <c r="AL15" s="47"/>
      <c r="AM15" s="48" t="s">
        <v>204</v>
      </c>
      <c r="AN15" s="47"/>
      <c r="AO15" s="49" t="s">
        <v>205</v>
      </c>
      <c r="AP15" s="50" t="s">
        <v>188</v>
      </c>
    </row>
    <row r="16" spans="1:44" ht="409.5" hidden="1" x14ac:dyDescent="0.2">
      <c r="A16" s="64" t="s">
        <v>170</v>
      </c>
      <c r="B16" s="65">
        <v>3</v>
      </c>
      <c r="C16" s="66" t="s">
        <v>206</v>
      </c>
      <c r="D16" s="66" t="s">
        <v>207</v>
      </c>
      <c r="E16" s="66" t="s">
        <v>208</v>
      </c>
      <c r="F16" s="67" t="s">
        <v>174</v>
      </c>
      <c r="G16" s="66" t="s">
        <v>14</v>
      </c>
      <c r="H16" s="68"/>
      <c r="I16" s="69"/>
      <c r="J16" s="67" t="s">
        <v>198</v>
      </c>
      <c r="K16" s="67" t="s">
        <v>209</v>
      </c>
      <c r="L16" s="70" t="s">
        <v>200</v>
      </c>
      <c r="M16" s="71">
        <v>960</v>
      </c>
      <c r="N16" s="33" t="str">
        <f t="shared" si="0"/>
        <v>ALTA</v>
      </c>
      <c r="O16" s="51">
        <f>IF(N16="","",IF(N16="Muy Baja",0.2,IF(N16="Baja",0.4,IF(N16="Media",0.6,IF(N16="Alta",0.8,IF(N16="Muy Alta",1,))))))</f>
        <v>0.8</v>
      </c>
      <c r="P16" s="52" t="s">
        <v>178</v>
      </c>
      <c r="Q16" s="53">
        <v>0.6</v>
      </c>
      <c r="R16" s="72" t="str">
        <f t="shared" si="1"/>
        <v>MODERADO</v>
      </c>
      <c r="S16" s="55">
        <f>IF(R16="","",IF(R16="LEVE",0.2,IF(R16="MENOR",0.4,IF(R16="MODERADO",0.6,IF(R16="MAYOR",0.8,IF(R16="CATASTRÓFICO",1,))))))</f>
        <v>0.6</v>
      </c>
      <c r="T16" s="56" t="str">
        <f>IF(OR(AND(N16="MUY BAJA",R16="LEVE"),AND(N16="MUY BAJA",R16="MENOR"),AND(N16="BAJA",R16="LEVE")),"BAJO",IF(OR(AND(N16="MUY BAJA",R16="MODERADO"),AND(N16="BAJA",R16="MENOR"),AND(N16="BAJA",R16="MODERADO"),AND(N16="MEDIA",R16="LEVE"),AND(N16="MEDIA",R16="MENOR"),AND(N16="MEDIA",R16="MODERADO"),AND(N16="ALTA",R16="LEVE"),AND(N16="ALTA",R16="MENOR")),"MODERADO",IF(OR(AND(N16="MUY BAJA",R16="MAYOR"),AND(N16="BAJA",R16="MAYOR"),AND(N16="MEDIA",R16="MAYOR"),AND(N16="ALTA",R16="MODERADO"),AND(N16="ALTA",R16="MAYOR"),AND(N16="MUY ALTA",R16="LEVE"),AND(N16="MUY ALTA",R16="MENOR"),AND(N16="MUY ALTA",R16="MODERADO"),AND(N16="MUY ALTA",R16="MAYOR")),"ALTO",IF(OR(AND(N16="MUY BAJA",R16="CATASTRÓFICO"),AND(N16="BAJA",R16="CATASTRÓFICO"),AND(N16="MEDIA",R16="CATASTRÓFICO"),AND(N16="ALTA",R16="CATASTRÓFICO"),AND(N16="MUY ALTA",R16="CATASTRÓFICO")),"EXTREMO",""))))</f>
        <v>ALTO</v>
      </c>
      <c r="U16" s="50">
        <v>1</v>
      </c>
      <c r="V16" s="66" t="s">
        <v>210</v>
      </c>
      <c r="W16" s="73" t="str">
        <f t="shared" si="2"/>
        <v>Probabilidad</v>
      </c>
      <c r="X16" s="74" t="s">
        <v>180</v>
      </c>
      <c r="Y16" s="74" t="s">
        <v>181</v>
      </c>
      <c r="Z16" s="75" t="str">
        <f t="shared" si="3"/>
        <v>30%</v>
      </c>
      <c r="AA16" s="74" t="s">
        <v>182</v>
      </c>
      <c r="AB16" s="74" t="s">
        <v>183</v>
      </c>
      <c r="AC16" s="74" t="s">
        <v>184</v>
      </c>
      <c r="AD16" s="76"/>
      <c r="AE16" s="77">
        <f>IFERROR(IF(W16="Probabilidad",(O16-(+O16*Z16)),IF(W16="Impacto",O16,"")),"")</f>
        <v>0.56000000000000005</v>
      </c>
      <c r="AF16" s="78" t="str">
        <f>IFERROR(IF(AE16="","",IF(AE16&lt;=0.2,"MUY BAJA",IF(AE16&lt;=0.4,"BAJA",IF(AE16&lt;=0.6,"MEDIA",IF(AE16&lt;=0.8,"ALTA","MUY ALTA"))))),"")</f>
        <v>MEDIA</v>
      </c>
      <c r="AG16" s="75">
        <f t="shared" si="5"/>
        <v>0.56000000000000005</v>
      </c>
      <c r="AH16" s="78" t="str">
        <f>R16</f>
        <v>MODERADO</v>
      </c>
      <c r="AI16" s="75">
        <f t="shared" si="6"/>
        <v>0.6</v>
      </c>
      <c r="AJ16" s="79" t="str">
        <f t="shared" si="7"/>
        <v>MODERADO</v>
      </c>
      <c r="AK16" s="80" t="s">
        <v>185</v>
      </c>
      <c r="AL16" s="66"/>
      <c r="AM16" s="81" t="s">
        <v>211</v>
      </c>
      <c r="AN16" s="82" t="s">
        <v>212</v>
      </c>
      <c r="AO16" s="66" t="s">
        <v>23</v>
      </c>
      <c r="AP16" s="50" t="s">
        <v>188</v>
      </c>
    </row>
    <row r="17" spans="1:42" ht="409.5" hidden="1" x14ac:dyDescent="0.25">
      <c r="A17" s="64" t="s">
        <v>170</v>
      </c>
      <c r="B17" s="65">
        <v>4</v>
      </c>
      <c r="C17" s="66" t="s">
        <v>213</v>
      </c>
      <c r="D17" s="66" t="s">
        <v>214</v>
      </c>
      <c r="E17" s="66" t="s">
        <v>215</v>
      </c>
      <c r="F17" s="83" t="s">
        <v>174</v>
      </c>
      <c r="G17" s="66" t="s">
        <v>15</v>
      </c>
      <c r="H17" s="84"/>
      <c r="I17" s="85"/>
      <c r="J17" s="86" t="s">
        <v>175</v>
      </c>
      <c r="K17" s="86" t="s">
        <v>176</v>
      </c>
      <c r="L17" s="70" t="s">
        <v>200</v>
      </c>
      <c r="M17" s="50">
        <v>13</v>
      </c>
      <c r="N17" s="80" t="str">
        <f t="shared" si="0"/>
        <v>BAJA</v>
      </c>
      <c r="O17" s="55">
        <f t="shared" ref="O17:O21" si="15">IF(N17="","",IF(N17="Muy Baja",0.2,IF(N17="Baja",0.4,IF(N17="Media",0.6,IF(N17="Alta",0.8,IF(N17="Muy Alta",1,))))))</f>
        <v>0.4</v>
      </c>
      <c r="P17" s="52" t="s">
        <v>178</v>
      </c>
      <c r="Q17" s="53">
        <v>0.6</v>
      </c>
      <c r="R17" s="87" t="str">
        <f t="shared" si="1"/>
        <v>MODERADO</v>
      </c>
      <c r="S17" s="55">
        <v>0.6</v>
      </c>
      <c r="T17" s="50" t="str">
        <f t="shared" ref="T17:T20" si="16">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MODERADO</v>
      </c>
      <c r="U17" s="50">
        <v>1</v>
      </c>
      <c r="V17" s="66" t="s">
        <v>216</v>
      </c>
      <c r="W17" s="50" t="str">
        <f t="shared" si="2"/>
        <v>Probabilidad</v>
      </c>
      <c r="X17" s="42" t="s">
        <v>190</v>
      </c>
      <c r="Y17" s="42" t="s">
        <v>181</v>
      </c>
      <c r="Z17" s="43" t="str">
        <f t="shared" si="3"/>
        <v>40%</v>
      </c>
      <c r="AA17" s="42" t="s">
        <v>182</v>
      </c>
      <c r="AB17" s="42" t="s">
        <v>183</v>
      </c>
      <c r="AC17" s="42" t="s">
        <v>184</v>
      </c>
      <c r="AD17" s="88"/>
      <c r="AE17" s="89">
        <f t="shared" ref="AE17:AE21" si="17">IFERROR(IF(W17="Probabilidad",(O17-(+O17*Z17)),IF(W17="Impacto",O17,"")),"")</f>
        <v>0.24</v>
      </c>
      <c r="AF17" s="80" t="str">
        <f t="shared" ref="AF17:AF21" si="18">IFERROR(IF(AE17="","",IF(AE17&lt;=0.2,"MUY BAJA",IF(AE17&lt;=0.4,"BAJA",IF(AE17&lt;=0.6,"MEDIA",IF(AE17&lt;=0.8,"ALTA","MUY ALTA"))))),"")</f>
        <v>BAJA</v>
      </c>
      <c r="AG17" s="90">
        <f t="shared" si="5"/>
        <v>0.24</v>
      </c>
      <c r="AH17" s="85" t="str">
        <f t="shared" ref="AH17:AH21" si="19">R17</f>
        <v>MODERADO</v>
      </c>
      <c r="AI17" s="90">
        <f t="shared" si="6"/>
        <v>0.6</v>
      </c>
      <c r="AJ17" s="91" t="str">
        <f t="shared" si="7"/>
        <v>MODERADO</v>
      </c>
      <c r="AK17" s="80" t="s">
        <v>185</v>
      </c>
      <c r="AL17" s="85"/>
      <c r="AM17" s="81" t="s">
        <v>217</v>
      </c>
      <c r="AN17" s="92"/>
      <c r="AO17" s="93" t="s">
        <v>218</v>
      </c>
      <c r="AP17" s="50" t="s">
        <v>188</v>
      </c>
    </row>
    <row r="18" spans="1:42" ht="409.5" hidden="1" x14ac:dyDescent="0.2">
      <c r="A18" s="80" t="s">
        <v>170</v>
      </c>
      <c r="B18" s="50">
        <v>5</v>
      </c>
      <c r="C18" s="66" t="s">
        <v>219</v>
      </c>
      <c r="D18" s="66" t="s">
        <v>220</v>
      </c>
      <c r="E18" s="66" t="s">
        <v>221</v>
      </c>
      <c r="F18" s="83" t="s">
        <v>222</v>
      </c>
      <c r="G18" s="66" t="s">
        <v>16</v>
      </c>
      <c r="H18" s="94"/>
      <c r="I18" s="80"/>
      <c r="J18" s="86" t="s">
        <v>198</v>
      </c>
      <c r="K18" s="86" t="s">
        <v>209</v>
      </c>
      <c r="L18" s="95" t="s">
        <v>200</v>
      </c>
      <c r="M18" s="50">
        <v>960</v>
      </c>
      <c r="N18" s="33" t="str">
        <f t="shared" si="0"/>
        <v>ALTA</v>
      </c>
      <c r="O18" s="55">
        <f t="shared" si="15"/>
        <v>0.8</v>
      </c>
      <c r="P18" s="52" t="s">
        <v>223</v>
      </c>
      <c r="Q18" s="53">
        <v>0.6</v>
      </c>
      <c r="R18" s="54" t="str">
        <f t="shared" si="1"/>
        <v>MODERADO</v>
      </c>
      <c r="S18" s="55">
        <f t="shared" ref="S18:S21" si="20">IF(R18="","",IF(R18="Leve",0.2,IF(R18="Menor",0.4,IF(R18="Moderado",0.6,IF(R18="Mayor",0.8,IF(R18="Catastrófico",1,))))))</f>
        <v>0.6</v>
      </c>
      <c r="T18" s="56" t="str">
        <f t="shared" si="16"/>
        <v>ALTO</v>
      </c>
      <c r="U18" s="50">
        <v>1</v>
      </c>
      <c r="V18" s="66" t="s">
        <v>224</v>
      </c>
      <c r="W18" s="50" t="str">
        <f>IF(OR(X18="Preventivo",X18="Detectivo"),"Probabilidad",IF(X18="Correctivo","Impacto",""))</f>
        <v>Probabilidad</v>
      </c>
      <c r="X18" s="61" t="s">
        <v>190</v>
      </c>
      <c r="Y18" s="61" t="s">
        <v>181</v>
      </c>
      <c r="Z18" s="62" t="str">
        <f>IF(AND(X18="Preventivo",Y18="Automático"),"50%",IF(AND(X18="Preventivo",Y18="Manual"),"40%",IF(AND(X18="Detectivo",Y18="Automático"),"40%",IF(AND(X18="Detectivo",Y18="Manual"),"30%",IF(AND(X18="Correctivo",Y18="Automático"),"35%",IF(AND(X18="Correctivo",Y18="Manual"),"25%",""))))))</f>
        <v>40%</v>
      </c>
      <c r="AA18" s="61" t="s">
        <v>182</v>
      </c>
      <c r="AB18" s="61" t="s">
        <v>183</v>
      </c>
      <c r="AC18" s="61" t="s">
        <v>184</v>
      </c>
      <c r="AD18" s="61"/>
      <c r="AE18" s="96">
        <f t="shared" si="17"/>
        <v>0.48</v>
      </c>
      <c r="AF18" s="33" t="str">
        <f t="shared" si="18"/>
        <v>MEDIA</v>
      </c>
      <c r="AG18" s="62">
        <f t="shared" si="5"/>
        <v>0.48</v>
      </c>
      <c r="AH18" s="33" t="str">
        <f t="shared" si="19"/>
        <v>MODERADO</v>
      </c>
      <c r="AI18" s="62">
        <f t="shared" si="6"/>
        <v>0.6</v>
      </c>
      <c r="AJ18" s="56" t="str">
        <f t="shared" si="7"/>
        <v>MODERADO</v>
      </c>
      <c r="AK18" s="80" t="s">
        <v>185</v>
      </c>
      <c r="AL18" s="80"/>
      <c r="AM18" s="97" t="s">
        <v>225</v>
      </c>
      <c r="AN18" s="98"/>
      <c r="AO18" s="93" t="s">
        <v>226</v>
      </c>
      <c r="AP18" s="56" t="s">
        <v>227</v>
      </c>
    </row>
    <row r="19" spans="1:42" ht="409.5" hidden="1" x14ac:dyDescent="0.2">
      <c r="A19" s="80" t="s">
        <v>170</v>
      </c>
      <c r="B19" s="50">
        <v>6</v>
      </c>
      <c r="C19" s="66" t="s">
        <v>228</v>
      </c>
      <c r="D19" s="66" t="s">
        <v>229</v>
      </c>
      <c r="E19" s="66" t="s">
        <v>230</v>
      </c>
      <c r="F19" s="80" t="s">
        <v>174</v>
      </c>
      <c r="G19" s="66" t="s">
        <v>17</v>
      </c>
      <c r="H19" s="80"/>
      <c r="I19" s="80"/>
      <c r="J19" s="80" t="s">
        <v>175</v>
      </c>
      <c r="K19" s="99" t="s">
        <v>176</v>
      </c>
      <c r="L19" s="95" t="s">
        <v>231</v>
      </c>
      <c r="M19" s="50">
        <v>12</v>
      </c>
      <c r="N19" s="33" t="str">
        <f t="shared" si="0"/>
        <v>BAJA</v>
      </c>
      <c r="O19" s="55">
        <f t="shared" si="15"/>
        <v>0.4</v>
      </c>
      <c r="P19" s="52" t="s">
        <v>232</v>
      </c>
      <c r="Q19" s="53">
        <v>0.4</v>
      </c>
      <c r="R19" s="54" t="str">
        <f t="shared" si="1"/>
        <v>MENOR</v>
      </c>
      <c r="S19" s="55">
        <f t="shared" si="20"/>
        <v>0.4</v>
      </c>
      <c r="T19" s="56" t="str">
        <f>IF(OR(AND(N19="MUY BAJA",R19="LEVE"),AND(N19=" BAJA",R19="MENOR"),AND(N19="BAJA",R19="MENOR")),"BAJO",IF(OR(AND(N19="MUY BAJA",R19="MODERADO"),AND(N19="BAJA",R19="MENOR"),AND(N19="BAJA",R19="MODERADO"),AND(N19="MEDIA",R19="LEVE"),AND(N19="MEDIA",R19="MENOR"),AND(N19="MEDIA",R19="MODERADO"),AND(N19="ALTA",R19="LEVE"),AND(N19="ALTA",R19="MENOR")),"MODERADO",IF(OR(AND(N19="MUY BAJA",R19="MAYOR"),AND(N19="BAJA",R19="MAYOR"),AND(N19="MEDIA",R19="MAYOR"),AND(N19="ALTA",R19="MODERADO"),AND(N19="ALTA",R19="MAYOR"),AND(N19="MUY ALTA",R19="LEVE"),AND(N19="MUY ALTA",R19="MENOR"),AND(N19="MUY ALTA",R19="MODERADO"),AND(N19="MUY ALTA",R19="MAYOR")),"ALTO",IF(OR(AND(N19="MUY BAJA",R19="CATASTRÓFICO"),AND(N19="BAJA",R19="CATASTRÓFICO"),AND(N19="MEDIA",R19="CATASTRÓFICO"),AND(N19="ALTA",R19="CATASTRÓFICO"),AND(N19="MUY ALTA",R19="CATASTRÓFICO")),"EXTREMO",""))))</f>
        <v>BAJO</v>
      </c>
      <c r="U19" s="50">
        <v>1</v>
      </c>
      <c r="V19" s="94" t="s">
        <v>233</v>
      </c>
      <c r="W19" s="50" t="str">
        <f>IF(OR(X19="Preventivo",X19="Detectivo"),"Probabilidad",IF(X19="Correctivo","Impacto",""))</f>
        <v>Probabilidad</v>
      </c>
      <c r="X19" s="61" t="s">
        <v>190</v>
      </c>
      <c r="Y19" s="61" t="s">
        <v>234</v>
      </c>
      <c r="Z19" s="62" t="str">
        <f>IF(AND(X19="Preventivo",Y19="Automático"),"50%",IF(AND(X19="Preventivo",Y19="Manual"),"40%",IF(AND(X19="Detectivo",Y19="Automático"),"40%",IF(AND(X19="Detectivo",Y19="Manual"),"30%",IF(AND(X19="Correctivo",Y19="Automático"),"35%",IF(AND(X19="Correctivo",Y19="Manual"),"25%",""))))))</f>
        <v>50%</v>
      </c>
      <c r="AA19" s="61" t="s">
        <v>182</v>
      </c>
      <c r="AB19" s="61" t="s">
        <v>183</v>
      </c>
      <c r="AC19" s="61" t="s">
        <v>184</v>
      </c>
      <c r="AD19" s="61"/>
      <c r="AE19" s="96">
        <f t="shared" si="17"/>
        <v>0.2</v>
      </c>
      <c r="AF19" s="33" t="str">
        <f t="shared" si="18"/>
        <v>MUY BAJA</v>
      </c>
      <c r="AG19" s="62">
        <f t="shared" si="5"/>
        <v>0.2</v>
      </c>
      <c r="AH19" s="33" t="str">
        <f t="shared" si="19"/>
        <v>MENOR</v>
      </c>
      <c r="AI19" s="62">
        <f>IFERROR(IF(W19="Impacto",(S19-(+S19*Z19)),IF(W19="Probabilidad",S19,"")),"")</f>
        <v>0.4</v>
      </c>
      <c r="AJ19" s="56" t="str">
        <f t="shared" si="7"/>
        <v>BAJO</v>
      </c>
      <c r="AK19" s="80" t="s">
        <v>185</v>
      </c>
      <c r="AL19" s="80"/>
      <c r="AM19" s="81" t="s">
        <v>235</v>
      </c>
      <c r="AN19" s="100"/>
      <c r="AO19" s="93" t="s">
        <v>24</v>
      </c>
      <c r="AP19" s="50" t="s">
        <v>188</v>
      </c>
    </row>
    <row r="20" spans="1:42" ht="409.5" hidden="1" x14ac:dyDescent="0.2">
      <c r="A20" s="80" t="s">
        <v>170</v>
      </c>
      <c r="B20" s="50">
        <v>7</v>
      </c>
      <c r="C20" s="66" t="s">
        <v>236</v>
      </c>
      <c r="D20" s="101" t="s">
        <v>237</v>
      </c>
      <c r="E20" s="66" t="s">
        <v>238</v>
      </c>
      <c r="F20" s="66" t="s">
        <v>222</v>
      </c>
      <c r="G20" s="66" t="s">
        <v>18</v>
      </c>
      <c r="H20" s="101"/>
      <c r="I20" s="101"/>
      <c r="J20" s="66" t="s">
        <v>198</v>
      </c>
      <c r="K20" s="67" t="s">
        <v>239</v>
      </c>
      <c r="L20" s="70" t="s">
        <v>240</v>
      </c>
      <c r="M20" s="102">
        <v>1</v>
      </c>
      <c r="N20" s="78" t="str">
        <f t="shared" si="0"/>
        <v>MUY BAJA</v>
      </c>
      <c r="O20" s="55">
        <f t="shared" si="15"/>
        <v>0.2</v>
      </c>
      <c r="P20" s="103" t="s">
        <v>241</v>
      </c>
      <c r="Q20" s="53">
        <v>0.4</v>
      </c>
      <c r="R20" s="33" t="str">
        <f t="shared" si="1"/>
        <v>MENOR</v>
      </c>
      <c r="S20" s="55">
        <f t="shared" si="20"/>
        <v>0.4</v>
      </c>
      <c r="T20" s="56" t="str">
        <f t="shared" si="16"/>
        <v>BAJO</v>
      </c>
      <c r="U20" s="102">
        <v>1</v>
      </c>
      <c r="V20" s="101" t="s">
        <v>242</v>
      </c>
      <c r="W20" s="102" t="str">
        <f>IF(OR(X20="Preventivo",X20="Detectivo"),"Probabilidad",IF(X20="Correctivo","Impacto",""))</f>
        <v>Probabilidad</v>
      </c>
      <c r="X20" s="104" t="s">
        <v>190</v>
      </c>
      <c r="Y20" s="104" t="s">
        <v>234</v>
      </c>
      <c r="Z20" s="105" t="str">
        <f>IF(AND(X20="Preventivo",Y20="Automático"),"50%",IF(AND(X20="Preventivo",Y20="Manual"),"40%",IF(AND(X20="Detectivo",Y20="Automático"),"40%",IF(AND(X20="Detectivo",Y20="Manual"),"30%",IF(AND(X20="Correctivo",Y20="Automático"),"35%",IF(AND(X20="Correctivo",Y20="Manual"),"25%",""))))))</f>
        <v>50%</v>
      </c>
      <c r="AA20" s="104" t="s">
        <v>182</v>
      </c>
      <c r="AB20" s="104" t="s">
        <v>183</v>
      </c>
      <c r="AC20" s="104" t="s">
        <v>184</v>
      </c>
      <c r="AD20" s="104"/>
      <c r="AE20" s="106">
        <f t="shared" si="17"/>
        <v>0.1</v>
      </c>
      <c r="AF20" s="107" t="str">
        <f t="shared" si="18"/>
        <v>MUY BAJA</v>
      </c>
      <c r="AG20" s="105">
        <f t="shared" si="5"/>
        <v>0.1</v>
      </c>
      <c r="AH20" s="107" t="str">
        <f t="shared" si="19"/>
        <v>MENOR</v>
      </c>
      <c r="AI20" s="105">
        <f>IFERROR(IF(W20="Impacto",(S20-(+S20*Z20)),IF(W20="Probabilidad",S20,"")),"")</f>
        <v>0.4</v>
      </c>
      <c r="AJ20" s="108" t="str">
        <f t="shared" si="7"/>
        <v>BAJO</v>
      </c>
      <c r="AK20" s="66" t="s">
        <v>243</v>
      </c>
      <c r="AL20" s="101"/>
      <c r="AM20" s="81" t="s">
        <v>244</v>
      </c>
      <c r="AN20" s="109"/>
      <c r="AO20" s="110" t="s">
        <v>245</v>
      </c>
      <c r="AP20" s="50" t="s">
        <v>188</v>
      </c>
    </row>
    <row r="21" spans="1:42" ht="409.5" hidden="1" x14ac:dyDescent="0.2">
      <c r="A21" s="80" t="s">
        <v>170</v>
      </c>
      <c r="B21" s="50">
        <v>8</v>
      </c>
      <c r="C21" s="66" t="s">
        <v>246</v>
      </c>
      <c r="D21" s="68" t="s">
        <v>247</v>
      </c>
      <c r="E21" s="68" t="s">
        <v>248</v>
      </c>
      <c r="F21" s="64" t="s">
        <v>198</v>
      </c>
      <c r="G21" s="68" t="s">
        <v>19</v>
      </c>
      <c r="H21" s="68"/>
      <c r="I21" s="68"/>
      <c r="J21" s="68" t="s">
        <v>198</v>
      </c>
      <c r="K21" s="67" t="s">
        <v>176</v>
      </c>
      <c r="L21" s="67" t="s">
        <v>240</v>
      </c>
      <c r="M21" s="111">
        <v>3</v>
      </c>
      <c r="N21" s="112" t="str">
        <f t="shared" si="0"/>
        <v>BAJA</v>
      </c>
      <c r="O21" s="113">
        <f t="shared" si="15"/>
        <v>0.4</v>
      </c>
      <c r="P21" s="103" t="s">
        <v>241</v>
      </c>
      <c r="Q21" s="53">
        <v>0.4</v>
      </c>
      <c r="R21" s="33" t="str">
        <f t="shared" si="1"/>
        <v>MENOR</v>
      </c>
      <c r="S21" s="55">
        <f t="shared" si="20"/>
        <v>0.4</v>
      </c>
      <c r="T21" s="56" t="str">
        <f>IF(OR(AND(N21="MUY BAJA",R21="LEVE"),AND(N21="MUY BAJA",R21="MENOR"),AND(N21="BAJA",R21="MENOR")),"BAJO",IF(OR(AND(N21="MUY BAJA",R21="MODERADO"),AND(N21="BAJA",R21="MENOR"),AND(N21="BAJA",R21="MODERADO"),AND(N21="MEDIA",R21="LEVE"),AND(N21="MEDIA",R21="MENOR"),AND(N21="MEDIA",R21="MODERADO"),AND(N21="ALTA",R21="LEVE"),AND(N21="ALTA",R21="MENOR")),"MODERADO",IF(OR(AND(N21="MUY BAJA",R21="MAYOR"),AND(N21="BAJA",R21="MAYOR"),AND(N21="MEDIA",R21="MAYOR"),AND(N21="ALTA",R21="MODERADO"),AND(N21="ALTA",R21="MAYOR"),AND(N21="MUY ALTA",R21="LEVE"),AND(N21="MUY ALTA",R21="MENOR"),AND(N21="MUY ALTA",R21="MODERADO"),AND(N21="MUY ALTA",R21="MAYOR")),"ALTO",IF(OR(AND(N21="MUY BAJA",R21="CATASTRÓFICO"),AND(N21="BAJA",R21="CATASTRÓFICO"),AND(N21="MEDIA",R21="CATASTRÓFICO"),AND(N21="ALTA",R21="CATASTRÓFICO"),AND(N21="MUY ALTA",R21="CATASTRÓFICO")),"EXTREMO",""))))</f>
        <v>BAJO</v>
      </c>
      <c r="U21" s="73">
        <v>1</v>
      </c>
      <c r="V21" s="66" t="s">
        <v>249</v>
      </c>
      <c r="W21" s="73" t="str">
        <f t="shared" si="2"/>
        <v>Probabilidad</v>
      </c>
      <c r="X21" s="74" t="s">
        <v>190</v>
      </c>
      <c r="Y21" s="74" t="s">
        <v>234</v>
      </c>
      <c r="Z21" s="75" t="str">
        <f t="shared" si="3"/>
        <v>50%</v>
      </c>
      <c r="AA21" s="74" t="s">
        <v>182</v>
      </c>
      <c r="AB21" s="74" t="s">
        <v>183</v>
      </c>
      <c r="AC21" s="74" t="s">
        <v>184</v>
      </c>
      <c r="AD21" s="74"/>
      <c r="AE21" s="77">
        <f t="shared" si="17"/>
        <v>0.2</v>
      </c>
      <c r="AF21" s="78" t="str">
        <f t="shared" si="18"/>
        <v>MUY BAJA</v>
      </c>
      <c r="AG21" s="75">
        <f t="shared" si="5"/>
        <v>0.2</v>
      </c>
      <c r="AH21" s="78" t="str">
        <f t="shared" si="19"/>
        <v>MENOR</v>
      </c>
      <c r="AI21" s="75">
        <f t="shared" si="6"/>
        <v>0.4</v>
      </c>
      <c r="AJ21" s="79" t="str">
        <f t="shared" si="7"/>
        <v>BAJO</v>
      </c>
      <c r="AK21" s="66" t="s">
        <v>243</v>
      </c>
      <c r="AL21" s="66"/>
      <c r="AM21" s="81" t="s">
        <v>244</v>
      </c>
      <c r="AN21" s="82"/>
      <c r="AO21" s="93" t="s">
        <v>25</v>
      </c>
      <c r="AP21" s="50" t="s">
        <v>188</v>
      </c>
    </row>
    <row r="22" spans="1:42" ht="409.5" hidden="1" x14ac:dyDescent="0.2">
      <c r="A22" s="64" t="s">
        <v>10</v>
      </c>
      <c r="B22" s="114">
        <v>1</v>
      </c>
      <c r="C22" s="115" t="s">
        <v>250</v>
      </c>
      <c r="D22" s="115" t="s">
        <v>251</v>
      </c>
      <c r="E22" s="115" t="s">
        <v>252</v>
      </c>
      <c r="F22" s="116" t="s">
        <v>222</v>
      </c>
      <c r="G22" s="115" t="s">
        <v>117</v>
      </c>
      <c r="H22" s="117" t="s">
        <v>253</v>
      </c>
      <c r="I22" s="118" t="s">
        <v>253</v>
      </c>
      <c r="J22" s="119"/>
      <c r="K22" s="119"/>
      <c r="L22" s="120"/>
      <c r="M22" s="114">
        <v>500</v>
      </c>
      <c r="N22" s="121" t="str">
        <f>IF(M22&lt;=0,"",IF(M22&lt;=2,"MUY BAJA",IF(M22&lt;=24,"BAJA",IF(M22&lt;=500,"MEDIA",IF(M22&lt;=5000,"ALTA","MUY ALTA")))))</f>
        <v>MEDIA</v>
      </c>
      <c r="O22" s="122">
        <f>IF(N22="","",IF(N22="Muy Baja",0.2,IF(N22="Baja",0.4,IF(N22="Media",0.6,IF(N22="Alta",0.8,IF(N22="Muy Alta",1,))))))</f>
        <v>0.6</v>
      </c>
      <c r="P22" s="123" t="s">
        <v>241</v>
      </c>
      <c r="Q22" s="124">
        <v>0.4</v>
      </c>
      <c r="R22" s="125" t="str">
        <f t="shared" si="1"/>
        <v>MENOR</v>
      </c>
      <c r="S22" s="126">
        <f>IF(R22="","",IF(R22="LEVE",0.2,IF(R22="MENOR",0.4,IF(R22="MODERADO",0.6,IF(R22="MAYOR",0.8,IF(R22="CATASTRÓFICO",1,))))))</f>
        <v>0.4</v>
      </c>
      <c r="T22" s="127" t="str">
        <f>IF(OR(AND(N22="MUY BAJA",R22="LEVE"),AND(N22="MUY BAJA",R22="MENOR"),AND(N22="BAJA",R22="LEVE")),"BAJO",IF(OR(AND(N22="MUY BAJA",R22="MODERADO"),AND(N22="BAJA",R22="MENOR"),AND(N22="BAJA",R22="MODERADO"),AND(N22="MEDIA",R22="LEVE"),AND(N22="MEDIA",R22="MENOR"),AND(N22="MEDIA",R22="MODERADO"),AND(N22="ALTA",R22="LEVE"),AND(N22="ALTA",R22="MENOR")),"MODERADO",IF(OR(AND(N22="MUY BAJA",R22="MAYOR"),AND(N22="BAJA",R22="MAYOR"),AND(N22="MEDIA",R22="MAYOR"),AND(N22="ALTA",R22="MODERADO"),AND(N22="ALTA",R22="MAYOR"),AND(N22="MUY ALTA",R22="LEVE"),AND(N22="MUY ALTA",R22="MENOR"),AND(N22="MUY ALTA",R22="MODERADO"),AND(N22="MUY ALTA",R22="MAYOR")),"ALTO",IF(OR(AND(N22="MUY BAJA",R22="CATASTRÓFICO"),AND(N22="BAJA",R22="CATASTRÓFICO"),AND(N22="MEDIA",R22="CATASTRÓFICO"),AND(N22="ALTA",R22="CATASTRÓFICO"),AND(N22="MUY ALTA",R22="CATASTRÓFICO")),"EXTREMO",""))))</f>
        <v>MODERADO</v>
      </c>
      <c r="U22" s="128">
        <v>1</v>
      </c>
      <c r="V22" s="120" t="s">
        <v>254</v>
      </c>
      <c r="W22" s="128" t="str">
        <f t="shared" si="2"/>
        <v>Probabilidad</v>
      </c>
      <c r="X22" s="129" t="s">
        <v>180</v>
      </c>
      <c r="Y22" s="129" t="s">
        <v>181</v>
      </c>
      <c r="Z22" s="130" t="str">
        <f t="shared" si="3"/>
        <v>30%</v>
      </c>
      <c r="AA22" s="129" t="s">
        <v>182</v>
      </c>
      <c r="AB22" s="129" t="s">
        <v>183</v>
      </c>
      <c r="AC22" s="129" t="s">
        <v>184</v>
      </c>
      <c r="AD22" s="131"/>
      <c r="AE22" s="132">
        <f>IFERROR(IF(W22="Probabilidad",(O22-(+O22*Z22)),IF(W22="Impacto",O22,"")),"")</f>
        <v>0.42</v>
      </c>
      <c r="AF22" s="133" t="str">
        <f>IFERROR(IF(AE22="","",IF(AE22&lt;=0.2,"MUY BAJA",IF(AE22&lt;=0.4,"BAJA",IF(AE22&lt;=0.6,"MEDIA",IF(AE22&lt;=0.8,"ALTA","MUY ALTA"))))),"")</f>
        <v>MEDIA</v>
      </c>
      <c r="AG22" s="130">
        <v>0.4</v>
      </c>
      <c r="AH22" s="133" t="str">
        <f>R22</f>
        <v>MENOR</v>
      </c>
      <c r="AI22" s="130">
        <f t="shared" si="6"/>
        <v>0.4</v>
      </c>
      <c r="AJ22" s="127" t="str">
        <f>IFERROR(IF(OR(AND(AF22="MUY BAJA",AH22="LEVE"),AND(AF22="MUY BAJA",AH22="MENOR"),AND(AF22="BAJA",AH22="LEVE")),"BAJO",IF(OR(AND(AF22="MUY BAJA",AH22="MODERADO"),AND(AF22="BAJA",AH22="MENOR"),AND(AF22="BAJA",AH22="MODERADO"),AND(AF22="MEDIA",AH22="LEVE"),AND(AF22="MEDIA",AH22="MENOR"),AND(AF22="MEDIA",AH22="MODERADO"),AND(AF22="ALTA",AH22="LEVE"),AND(AF22="ALTA",AH22="MENOR")),"MODERADO",IF(OR(AND(AF22="MUY BAJA",AH22="MAYOR"),AND(AF22="BAJA",AH22="MAYOR"),AND(AF22="MEDIA",AH22="MAYOR"),AND(AF22="ALTA",AH22="MODERADO"),AND(AF22="ALTA",AH22="MAYOR"),AND(AF22="MUY ALTA",AH22="LEVE"),AND(AF22="MUY ALTA",AH22="MENOR"),AND(AF22="MUY ALTA",AH22="MODERADO"),AND(AF22="MUY ALTA",AH22="MAYOR")),"ALTO",IF(OR(AND(AF22="MUY BAJA",AH22="CATASTRÓFICO"),AND(AF22="BAJA",AH22="CATASTRÓFICO"),AND(AF22="MEDIA",AH22="CATASTRÓFICO"),AND(AF22="ALTA",AH22="CATASTRÓFICO"),AND(AF22="MUY ALTA",AH22="CATASTRÓFICO")),"EXTREMO","")))),"")</f>
        <v>MODERADO</v>
      </c>
      <c r="AK22" s="134" t="s">
        <v>185</v>
      </c>
      <c r="AL22" s="135"/>
      <c r="AM22" s="136" t="s">
        <v>255</v>
      </c>
      <c r="AN22" s="137" t="s">
        <v>256</v>
      </c>
      <c r="AO22" s="120" t="s">
        <v>118</v>
      </c>
      <c r="AP22" s="138" t="s">
        <v>188</v>
      </c>
    </row>
    <row r="23" spans="1:42" ht="409.5" hidden="1" x14ac:dyDescent="0.2">
      <c r="A23" s="64" t="s">
        <v>10</v>
      </c>
      <c r="B23" s="139">
        <v>2</v>
      </c>
      <c r="C23" s="115" t="s">
        <v>257</v>
      </c>
      <c r="D23" s="115" t="s">
        <v>258</v>
      </c>
      <c r="E23" s="117" t="s">
        <v>259</v>
      </c>
      <c r="F23" s="140" t="s">
        <v>174</v>
      </c>
      <c r="G23" s="141" t="s">
        <v>119</v>
      </c>
      <c r="H23" s="141"/>
      <c r="I23" s="142"/>
      <c r="J23" s="142"/>
      <c r="K23" s="142"/>
      <c r="L23" s="142"/>
      <c r="M23" s="143">
        <v>5</v>
      </c>
      <c r="N23" s="144" t="str">
        <f t="shared" ref="N23:N46" si="21">IF(M23&lt;=0,"",IF(M23&lt;=2,"MUY BAJA",IF(M23&lt;=24,"BAJA",IF(M23&lt;=500,"MEDIA",IF(M23&lt;=5000,"ALTA","MUY ALTA")))))</f>
        <v>BAJA</v>
      </c>
      <c r="O23" s="145">
        <f t="shared" ref="O23:O24" si="22">IF(N23="","",IF(N23="Muy Baja",0.2,IF(N23="Baja",0.4,IF(N23="Media",0.6,IF(N23="Alta",0.8,IF(N23="Muy Alta",1,))))))</f>
        <v>0.4</v>
      </c>
      <c r="P23" s="126" t="s">
        <v>259</v>
      </c>
      <c r="Q23" s="146">
        <v>0.4</v>
      </c>
      <c r="R23" s="144" t="str">
        <f t="shared" si="1"/>
        <v>MENOR</v>
      </c>
      <c r="S23" s="145">
        <f t="shared" ref="S23:S24" si="23">IF(R23="","",IF(R23="Leve",0.2,IF(R23="Menor",0.4,IF(R23="Moderado",0.6,IF(R23="Mayor",0.8,IF(R23="Catastrófico",1,))))))</f>
        <v>0.4</v>
      </c>
      <c r="T23" s="144" t="str">
        <f t="shared" ref="T23" si="24">IF(S23&lt;=0,"",IF(S23&lt;=2,"MUY BAJA",IF(S23&lt;=24,"BAJA",IF(S23&lt;=500,"MEDIA",IF(S23&lt;=5000,"ALTA","MUY ALTA")))))</f>
        <v>MUY BAJA</v>
      </c>
      <c r="U23" s="147">
        <v>1</v>
      </c>
      <c r="V23" s="142" t="s">
        <v>260</v>
      </c>
      <c r="W23" s="147" t="str">
        <f t="shared" si="2"/>
        <v>Probabilidad</v>
      </c>
      <c r="X23" s="148" t="s">
        <v>190</v>
      </c>
      <c r="Y23" s="148" t="s">
        <v>234</v>
      </c>
      <c r="Z23" s="149" t="str">
        <f t="shared" si="3"/>
        <v>50%</v>
      </c>
      <c r="AA23" s="148" t="s">
        <v>182</v>
      </c>
      <c r="AB23" s="148" t="s">
        <v>183</v>
      </c>
      <c r="AC23" s="148" t="s">
        <v>184</v>
      </c>
      <c r="AD23" s="148"/>
      <c r="AE23" s="150">
        <f t="shared" ref="AE23:AE24" si="25">IFERROR(IF(W23="Probabilidad",(O23-(+O23*Z23)),IF(W23="Impacto",O23,"")),"")</f>
        <v>0.2</v>
      </c>
      <c r="AF23" s="144" t="str">
        <f t="shared" ref="AF23:AF24" si="26">IFERROR(IF(AE23="","",IF(AE23&lt;=0.2,"MUY BAJA",IF(AE23&lt;=0.4,"BAJA",IF(AE23&lt;=0.6,"MEDIA",IF(AE23&lt;=0.8,"ALTA","MUY ALTA"))))),"")</f>
        <v>MUY BAJA</v>
      </c>
      <c r="AG23" s="149">
        <f t="shared" ref="AG23:AG69" si="27">+AE23</f>
        <v>0.2</v>
      </c>
      <c r="AH23" s="144" t="str">
        <f t="shared" ref="AH23:AH24" si="28">R23</f>
        <v>MENOR</v>
      </c>
      <c r="AI23" s="149">
        <f t="shared" si="6"/>
        <v>0.4</v>
      </c>
      <c r="AJ23" s="151" t="str">
        <f t="shared" ref="AJ23" si="29">IFERROR(IF(OR(AND(AF23="MUY BAJA",AH23="LEVE"),AND(AF23="MUY BAJA",AH23="MENOR"),AND(AF23="BAJA",AH23="LEVE")),"BAJO",IF(OR(AND(AF23="MUY BAJA",AH23="MODERADO"),AND(AF23="BAJA",AH23="MENOR"),AND(AF23="BAJA",AH23="MODERADO"),AND(AF23="MEDIA",AH23="LEVE"),AND(AF23="MEDIA",AH23="MENOR"),AND(AF23="MEDIA",AH23="MODERADO"),AND(AF23="ALTA",AH23="LEVE"),AND(AF23="ALTA",AH23="MENOR")),"MODERADO",IF(OR(AND(AF23="MUY BAJA",AH23="MAYOR"),AND(AF23="BAJA",AH23="MAYOR"),AND(AF23="MEDIA",AH23="MAYOR"),AND(AF23="ALTA",AH23="MODERADO"),AND(AF23="ALTA",AH23="MAYOR"),AND(AF23="MUY ALTA",AH23="LEVE"),AND(AF23="MUY ALTA",AH23="MENOR"),AND(AF23="MUY ALTA",AH23="MODERADO"),AND(AF23="MUY ALTA",AH23="MAYOR")),"ALTO",IF(OR(AND(AF23="MUY BAJA",AH23="CATASTRÓFICO"),AND(AF23="BAJA",AH23="CATASTRÓFICO"),AND(AF23="MEDIA",AH23="CATASTRÓFICO"),AND(AF23="ALTA",AH23="CATASTRÓFICO"),AND(AF23="MUY ALTA",AH23="CATASTRÓFICO")),"EXTREMO","")))),"")</f>
        <v>BAJO</v>
      </c>
      <c r="AK23" s="152" t="s">
        <v>185</v>
      </c>
      <c r="AL23" s="142"/>
      <c r="AM23" s="136" t="s">
        <v>255</v>
      </c>
      <c r="AN23" s="137" t="s">
        <v>256</v>
      </c>
      <c r="AO23" s="153" t="s">
        <v>120</v>
      </c>
      <c r="AP23" s="154" t="s">
        <v>188</v>
      </c>
    </row>
    <row r="24" spans="1:42" ht="409.5" hidden="1" x14ac:dyDescent="0.2">
      <c r="A24" s="64" t="s">
        <v>10</v>
      </c>
      <c r="B24" s="147">
        <v>3</v>
      </c>
      <c r="C24" s="120" t="s">
        <v>261</v>
      </c>
      <c r="D24" s="134" t="s">
        <v>262</v>
      </c>
      <c r="E24" s="134" t="s">
        <v>263</v>
      </c>
      <c r="F24" s="155" t="s">
        <v>198</v>
      </c>
      <c r="G24" s="142" t="s">
        <v>121</v>
      </c>
      <c r="H24" s="142"/>
      <c r="I24" s="142"/>
      <c r="J24" s="142"/>
      <c r="K24" s="142"/>
      <c r="L24" s="142"/>
      <c r="M24" s="143">
        <v>200</v>
      </c>
      <c r="N24" s="144" t="str">
        <f t="shared" si="21"/>
        <v>MEDIA</v>
      </c>
      <c r="O24" s="145">
        <f t="shared" si="22"/>
        <v>0.6</v>
      </c>
      <c r="P24" s="156" t="s">
        <v>241</v>
      </c>
      <c r="Q24" s="146">
        <v>0.4</v>
      </c>
      <c r="R24" s="144" t="str">
        <f t="shared" si="1"/>
        <v>MENOR</v>
      </c>
      <c r="S24" s="145">
        <f t="shared" si="23"/>
        <v>0.4</v>
      </c>
      <c r="T24" s="151" t="str">
        <f t="shared" ref="T24" si="30">IF(OR(AND(N24="MUY BAJA",R24="LEVE"),AND(N24="MUY BAJA",R24="MENOR"),AND(N24="BAJA",R24="LEVE")),"BAJO",IF(OR(AND(N24="MUY BAJA",R24="MODERADO"),AND(N24="BAJA",R24="MENOR"),AND(N24="BAJA",R24="MODERADO"),AND(N24="MEDIA",R24="LEVE"),AND(N24="MEDIA",R24="MENOR"),AND(N24="MEDIA",R24="MODERADO"),AND(N24="ALTA",R24="LEVE"),AND(N24="ALTA",R24="MENOR")),"MODERADO",IF(OR(AND(N24="MUY BAJA",R24="MAYOR"),AND(N24="BAJA",R24="MAYOR"),AND(N24="MEDIA",R24="MAYOR"),AND(N24="ALTA",R24="MODERADO"),AND(N24="ALTA",R24="MAYOR"),AND(N24="MUY ALTA",R24="LEVE"),AND(N24="MUY ALTA",R24="MENOR"),AND(N24="MUY ALTA",R24="MODERADO"),AND(N24="MUY ALTA",R24="MAYOR")),"ALTO",IF(OR(AND(N24="MUY BAJA",R24="CATASTRÓFICO"),AND(N24="BAJA",R24="CATASTRÓFICO"),AND(N24="MEDIA",R24="CATASTRÓFICO"),AND(N24="ALTA",R24="CATASTRÓFICO"),AND(N24="MUY ALTA",R24="CATASTRÓFICO")),"EXTREMO",""))))</f>
        <v>MODERADO</v>
      </c>
      <c r="U24" s="147">
        <v>1</v>
      </c>
      <c r="V24" s="134" t="s">
        <v>264</v>
      </c>
      <c r="W24" s="147" t="str">
        <f>IF(OR(X24="Preventivo",X24="Detectivo"),"Probabilidad",IF(X24="Correctivo","Impacto",""))</f>
        <v>Probabilidad</v>
      </c>
      <c r="X24" s="148" t="s">
        <v>190</v>
      </c>
      <c r="Y24" s="148" t="s">
        <v>234</v>
      </c>
      <c r="Z24" s="149" t="str">
        <f>IF(AND(X24="Preventivo",Y24="Automático"),"50%",IF(AND(X24="Preventivo",Y24="Manual"),"40%",IF(AND(X24="Detectivo",Y24="Automático"),"40%",IF(AND(X24="Detectivo",Y24="Manual"),"30%",IF(AND(X24="Correctivo",Y24="Automático"),"35%",IF(AND(X24="Correctivo",Y24="Manual"),"25%",""))))))</f>
        <v>50%</v>
      </c>
      <c r="AA24" s="148" t="s">
        <v>182</v>
      </c>
      <c r="AB24" s="148" t="s">
        <v>183</v>
      </c>
      <c r="AC24" s="148" t="s">
        <v>184</v>
      </c>
      <c r="AD24" s="148"/>
      <c r="AE24" s="150">
        <f t="shared" si="25"/>
        <v>0.3</v>
      </c>
      <c r="AF24" s="144" t="str">
        <f t="shared" si="26"/>
        <v>BAJA</v>
      </c>
      <c r="AG24" s="149">
        <f t="shared" si="27"/>
        <v>0.3</v>
      </c>
      <c r="AH24" s="144" t="str">
        <f t="shared" si="28"/>
        <v>MENOR</v>
      </c>
      <c r="AI24" s="149">
        <f>IFERROR(IF(W24="Impacto",(S24-(+S24*Z24)),IF(W24="Probabilidad",S24,"")),"")</f>
        <v>0.4</v>
      </c>
      <c r="AJ24" s="151" t="s">
        <v>265</v>
      </c>
      <c r="AK24" s="152" t="s">
        <v>266</v>
      </c>
      <c r="AL24" s="142"/>
      <c r="AM24" s="136" t="s">
        <v>255</v>
      </c>
      <c r="AN24" s="157" t="s">
        <v>256</v>
      </c>
      <c r="AO24" s="153" t="s">
        <v>122</v>
      </c>
      <c r="AP24" s="154" t="s">
        <v>188</v>
      </c>
    </row>
    <row r="25" spans="1:42" ht="409.5" hidden="1" x14ac:dyDescent="0.25">
      <c r="A25" s="1082" t="s">
        <v>267</v>
      </c>
      <c r="B25" s="1082">
        <v>1</v>
      </c>
      <c r="C25" s="869" t="s">
        <v>268</v>
      </c>
      <c r="D25" s="1004" t="s">
        <v>269</v>
      </c>
      <c r="E25" s="1004" t="s">
        <v>270</v>
      </c>
      <c r="F25" s="1004" t="s">
        <v>174</v>
      </c>
      <c r="G25" s="1004" t="s">
        <v>271</v>
      </c>
      <c r="H25" s="152"/>
      <c r="I25" s="158"/>
      <c r="J25" s="989" t="s">
        <v>198</v>
      </c>
      <c r="K25" s="159"/>
      <c r="L25" s="160"/>
      <c r="M25" s="161">
        <v>24</v>
      </c>
      <c r="N25" s="162" t="str">
        <f t="shared" si="21"/>
        <v>BAJA</v>
      </c>
      <c r="O25" s="163">
        <f>IF(N25="","",IF(N25="Muy Baja",0.2,IF(N25="Baja",0.4,IF(N25="Media",0.6,IF(N25="Alta",0.8,IF(N25="Muy Alta",1,))))))</f>
        <v>0.4</v>
      </c>
      <c r="P25" s="164" t="s">
        <v>223</v>
      </c>
      <c r="Q25" s="165">
        <v>0.4</v>
      </c>
      <c r="R25" s="162" t="str">
        <f t="shared" si="1"/>
        <v>MENOR</v>
      </c>
      <c r="S25" s="164">
        <f>IF(R25="","",IF(R25="LEVE",0.2,IF(R25="MENOR",0.4,IF(R25="MODERADO",0.6,IF(R25="MAYOR",0.8,IF(R25="CATASTRÓFICO",1,))))))</f>
        <v>0.4</v>
      </c>
      <c r="T25" s="166" t="str">
        <f t="shared" ref="T25:T26" si="31">IF(OR(AND(N25="MUY BAJA",R25="LEVE"),AND(N25="MUY BAJA",R25="MENOR"),AND(N25="BAJA",R25="LEVE")),"BAJO",IF(OR(AND(N25="MUY BAJA",R25="MODERADO"),AND(N25="BAJA",R25="MENOR"),AND(N25="BAJA",R25="MODERADO"),AND(N25="MEDIA",R25="LEVE"),AND(N25="MEDIA",R25="MENOR"),AND(N25="MEDIA",R25="MODERADO"),AND(N25="ALTA",R25="LEVE"),AND(N25="ALTA",R25="MENOR")),"BAJO",IF(OR(AND(N25="MUY BAJA",R25="MAYOR"),AND(N25="BAJA",R25="MAYOR"),AND(N25="MEDIA",R25="MAYOR"),AND(N25="ALTA",R25="MODERADO"),AND(N25="ALTA",R25="MAYOR"),AND(N25="MUY ALTA",R25="LEVE"),AND(N25="MUY ALTA",R25="MENOR"),AND(N25="MUY ALTA",R25="MODERADO"),AND(N25="MUY ALTA",R25="MAYOR")),"ALTO",IF(OR(AND(N25="MUY BAJA",R25="CATASTRÓFICO"),AND(N25="BAJA",R25="CATASTRÓFICO"),AND(N25="MEDIA",R25="CATASTRÓFICO"),AND(N25="ALTA",R25="CATASTRÓFICO"),AND(N25="MUY ALTA",R25="CATASTRÓFICO")),"EXTREMO",""))))</f>
        <v>BAJO</v>
      </c>
      <c r="U25" s="167">
        <v>1</v>
      </c>
      <c r="V25" s="168" t="s">
        <v>272</v>
      </c>
      <c r="W25" s="161" t="str">
        <f t="shared" ref="W25:W29" si="32">IF(OR(X25="Preventivo",X25="Detectivo"),"Probabilidad",IF(X25="Correctivo","Impacto",""))</f>
        <v>Probabilidad</v>
      </c>
      <c r="X25" s="169" t="s">
        <v>180</v>
      </c>
      <c r="Y25" s="169" t="s">
        <v>181</v>
      </c>
      <c r="Z25" s="170" t="str">
        <f t="shared" ref="Z25:Z87" si="33">IF(AND(X25="Preventivo",Y25="Automático"),"50%",IF(AND(X25="Preventivo",Y25="Manual"),"40%",IF(AND(X25="Detectivo",Y25="Automático"),"40%",IF(AND(X25="Detectivo",Y25="Manual"),"30%",IF(AND(X25="Correctivo",Y25="Automático"),"35%",IF(AND(X25="Correctivo",Y25="Manual"),"25%",""))))))</f>
        <v>30%</v>
      </c>
      <c r="AA25" s="169" t="s">
        <v>182</v>
      </c>
      <c r="AB25" s="169" t="s">
        <v>183</v>
      </c>
      <c r="AC25" s="169" t="s">
        <v>184</v>
      </c>
      <c r="AD25" s="171"/>
      <c r="AE25" s="172">
        <f>IFERROR(IF(W25="Probabilidad",(O25-(+O25*Z25)),IF(W25="Impacto",O25,"")),"")</f>
        <v>0.28000000000000003</v>
      </c>
      <c r="AF25" s="162" t="str">
        <f>IFERROR(IF(AE25="","",IF(AE25&lt;=0.2,"MUY BAJA",IF(AE25&lt;=0.4,"BAJA",IF(AE25&lt;=0.6,"MEDIA",IF(AE25&lt;=0.8,"ALTA","MUY ALTA"))))),"")</f>
        <v>BAJA</v>
      </c>
      <c r="AG25" s="170">
        <f t="shared" si="27"/>
        <v>0.28000000000000003</v>
      </c>
      <c r="AH25" s="162" t="str">
        <f>R25</f>
        <v>MENOR</v>
      </c>
      <c r="AI25" s="170">
        <f t="shared" ref="AI25:AI33" si="34">IFERROR(IF(W25="Impacto",(S25-(+S25*Z25)),IF(W25="Probabilidad",S25,"")),"")</f>
        <v>0.4</v>
      </c>
      <c r="AJ25" s="166" t="str">
        <f t="shared" ref="AJ25:AJ26" si="35">IFERROR(IF(OR(AND(AF25="MUY BAJA",AH25="LEVE"),AND(AF25="MUY BAJA",AH25="MENOR"),AND(AF25="BAJA",AH25="LEVE"))," MUY BAJO",IF(OR(AND(AF25="MUY BAJA",AH25="MODERADO"),AND(AF25="BAJA",AH25="MENOR"),AND(AF25="BAJA",AH25="MODERADO"),AND(AF25="MEDIA",AH25="LEVE"),AND(AF25="MEDIA",AH25="MENOR"),AND(AF25="MEDIA",AH25="MODERADO"),AND(AF25="ALTA",AH25="LEVE"),AND(AF25="ALTA",AH25="MENOR")),"BAJO",IF(OR(AND(AF25="MUY BAJA",AH25="MAYOR"),AND(AF25="BAJA",AH25="MAYOR"),AND(AF25="MEDIA",AH25="MAYOR"),AND(AF25="ALTA",AH25="MODERADO"),AND(AF25="ALTA",AH25="MAYOR"),AND(AF25="MUY ALTA",AH25="LEVE"),AND(AF25="MUY ALTA",AH25="MENOR"),AND(AF25="MUY ALTA",AH25="MODERADO"),AND(AF25="MUY ALTA",AH25="MAYOR")),"MODERADO",IF(OR(AND(AF25="MUY BAJA",AH25="CATASTRÓFICO"),AND(AF25="BAJA",AH25="CATASTRÓFICO"),AND(AF25="MEDIA",AH25="CATASTRÓFICO"),AND(AF25="ALTA",AH25="CATASTRÓFICO"),AND(AF25="MUY ALTA",AH25="CATASTRÓFICO")),"ALTO","")))),"")</f>
        <v>BAJO</v>
      </c>
      <c r="AK25" s="155" t="s">
        <v>243</v>
      </c>
      <c r="AL25" s="134"/>
      <c r="AM25" s="173" t="s">
        <v>273</v>
      </c>
      <c r="AN25" s="174"/>
      <c r="AO25" s="134" t="s">
        <v>274</v>
      </c>
      <c r="AP25" s="138" t="s">
        <v>188</v>
      </c>
    </row>
    <row r="26" spans="1:42" ht="409.5" hidden="1" x14ac:dyDescent="0.2">
      <c r="A26" s="1069"/>
      <c r="B26" s="1069"/>
      <c r="C26" s="929"/>
      <c r="D26" s="1002"/>
      <c r="E26" s="1052"/>
      <c r="F26" s="1052"/>
      <c r="G26" s="1079"/>
      <c r="H26" s="152"/>
      <c r="I26" s="152"/>
      <c r="J26" s="989"/>
      <c r="K26" s="159"/>
      <c r="L26" s="160" t="s">
        <v>200</v>
      </c>
      <c r="M26" s="176">
        <v>24</v>
      </c>
      <c r="N26" s="162" t="str">
        <f t="shared" si="21"/>
        <v>BAJA</v>
      </c>
      <c r="O26" s="164">
        <f t="shared" ref="O26:O43" si="36">IF(N26="","",IF(N26="Muy Baja",0.2,IF(N26="Baja",0.4,IF(N26="Media",0.6,IF(N26="Alta",0.8,IF(N26="Muy Alta",1,))))))</f>
        <v>0.4</v>
      </c>
      <c r="P26" s="164" t="s">
        <v>223</v>
      </c>
      <c r="Q26" s="165">
        <v>0.4</v>
      </c>
      <c r="R26" s="162" t="str">
        <f t="shared" si="1"/>
        <v>MENOR</v>
      </c>
      <c r="S26" s="164">
        <f t="shared" ref="S26:S40" si="37">IF(R26="","",IF(R26="Leve",0.2,IF(R26="Menor",0.4,IF(R26="Moderado",0.6,IF(R26="Mayor",0.8,IF(R26="Catastrófico",1,))))))</f>
        <v>0.4</v>
      </c>
      <c r="T26" s="166" t="str">
        <f t="shared" si="31"/>
        <v>BAJO</v>
      </c>
      <c r="U26" s="161">
        <v>2</v>
      </c>
      <c r="V26" s="177" t="s">
        <v>275</v>
      </c>
      <c r="W26" s="161" t="str">
        <f>IF(OR(X26="Preventivo",X26="Detectivo"),"Probabilidad",IF(X26="Correctivo","Impacto",""))</f>
        <v>Probabilidad</v>
      </c>
      <c r="X26" s="169" t="s">
        <v>190</v>
      </c>
      <c r="Y26" s="169" t="s">
        <v>181</v>
      </c>
      <c r="Z26" s="170" t="str">
        <f>IF(AND(X26="Preventivo",Y26="Automático"),"50%",IF(AND(X26="Preventivo",Y26="Manual"),"40%",IF(AND(X26="Detectivo",Y26="Automático"),"40%",IF(AND(X26="Detectivo",Y26="Manual"),"30%",IF(AND(X26="Correctivo",Y26="Automático"),"35%",IF(AND(X26="Correctivo",Y26="Manual"),"25%",""))))))</f>
        <v>40%</v>
      </c>
      <c r="AA26" s="169" t="s">
        <v>182</v>
      </c>
      <c r="AB26" s="169" t="s">
        <v>183</v>
      </c>
      <c r="AC26" s="169" t="s">
        <v>184</v>
      </c>
      <c r="AD26" s="178"/>
      <c r="AE26" s="172">
        <f t="shared" ref="AE26:AE53" si="38">IFERROR(IF(W26="Probabilidad",(O26-(+O26*Z26)),IF(W26="Impacto",O26,"")),"")</f>
        <v>0.24</v>
      </c>
      <c r="AF26" s="162" t="str">
        <f t="shared" ref="AF26:AF84" si="39">IFERROR(IF(AE26="","",IF(AE26&lt;=0.2,"MUY BAJA",IF(AE26&lt;=0.4,"BAJA",IF(AE26&lt;=0.6,"MEDIA",IF(AE26&lt;=0.8,"ALTA","MUY ALTA"))))),"")</f>
        <v>BAJA</v>
      </c>
      <c r="AG26" s="170">
        <f t="shared" si="27"/>
        <v>0.24</v>
      </c>
      <c r="AH26" s="162" t="str">
        <f t="shared" ref="AH26:AH84" si="40">R26</f>
        <v>MENOR</v>
      </c>
      <c r="AI26" s="170">
        <f t="shared" si="34"/>
        <v>0.4</v>
      </c>
      <c r="AJ26" s="166" t="str">
        <f t="shared" si="35"/>
        <v>BAJO</v>
      </c>
      <c r="AK26" s="152" t="s">
        <v>243</v>
      </c>
      <c r="AL26" s="160"/>
      <c r="AM26" s="173" t="s">
        <v>273</v>
      </c>
      <c r="AN26" s="179"/>
      <c r="AO26" s="153" t="s">
        <v>276</v>
      </c>
      <c r="AP26" s="138" t="s">
        <v>188</v>
      </c>
    </row>
    <row r="27" spans="1:42" ht="409.5" hidden="1" x14ac:dyDescent="0.2">
      <c r="A27" s="1068" t="s">
        <v>267</v>
      </c>
      <c r="B27" s="1068">
        <v>2</v>
      </c>
      <c r="C27" s="869" t="s">
        <v>277</v>
      </c>
      <c r="D27" s="1004" t="s">
        <v>278</v>
      </c>
      <c r="E27" s="1004" t="s">
        <v>279</v>
      </c>
      <c r="F27" s="1001" t="s">
        <v>280</v>
      </c>
      <c r="G27" s="1004" t="s">
        <v>281</v>
      </c>
      <c r="H27" s="152"/>
      <c r="I27" s="152"/>
      <c r="J27" s="1052" t="s">
        <v>198</v>
      </c>
      <c r="K27" s="159"/>
      <c r="L27" s="1052" t="s">
        <v>240</v>
      </c>
      <c r="M27" s="176">
        <v>10</v>
      </c>
      <c r="N27" s="162" t="str">
        <f t="shared" si="21"/>
        <v>BAJA</v>
      </c>
      <c r="O27" s="164">
        <f t="shared" si="36"/>
        <v>0.4</v>
      </c>
      <c r="P27" s="164" t="s">
        <v>282</v>
      </c>
      <c r="Q27" s="165">
        <v>0.4</v>
      </c>
      <c r="R27" s="162" t="str">
        <f t="shared" si="1"/>
        <v>MENOR</v>
      </c>
      <c r="S27" s="164">
        <f t="shared" si="37"/>
        <v>0.4</v>
      </c>
      <c r="T27" s="166" t="str">
        <f>IF(OR(AND(N27="MUY BAJA",R27="LEVE"),AND(N27="MUY BAJA",R27="MENOR"),AND(N27="BAJA",R27="LEVE")),"BAJO",IF(OR(AND(N27="MUY BAJA",R27="MODERADO"),AND(N27="BAJA",R27="MENOR"),AND(N27="BAJA",R27="MODERADO"),AND(N27="MEDIA",R27="LEVE"),AND(N27="MEDIA",R27="MENOR"),AND(N27="MEDIA",R27="MODERADO"),AND(N27="ALTA",R27="LEVE"),AND(N27="ALTA",R27="MENOR")),"BAJO",IF(OR(AND(N27="MUY BAJA",R27="MAYOR"),AND(N27="BAJA",R27="MAYOR"),AND(N27="MEDIA",R27="MAYOR"),AND(N27="ALTA",R27="MODERADO"),AND(N27="ALTA",R27="MAYOR"),AND(N27="MUY ALTA",R27="LEVE"),AND(N27="MUY ALTA",R27="MENOR"),AND(N27="MUY ALTA",R27="MODERADO"),AND(N27="MUY ALTA",R27="MAYOR")),"ALTO",IF(OR(AND(N27="MUY BAJA",R27="CATASTRÓFICO"),AND(N27="BAJA",R27="CATASTRÓFICO"),AND(N27="MEDIA",R27="CATASTRÓFICO"),AND(N27="ALTA",R27="CATASTRÓFICO"),AND(N27="MUY ALTA",R27="CATASTRÓFICO")),"EXTREMO",""))))</f>
        <v>BAJO</v>
      </c>
      <c r="U27" s="138">
        <v>1</v>
      </c>
      <c r="V27" s="134" t="s">
        <v>283</v>
      </c>
      <c r="W27" s="161" t="str">
        <f t="shared" si="32"/>
        <v>Probabilidad</v>
      </c>
      <c r="X27" s="169" t="s">
        <v>190</v>
      </c>
      <c r="Y27" s="169" t="s">
        <v>181</v>
      </c>
      <c r="Z27" s="170" t="str">
        <f t="shared" si="33"/>
        <v>40%</v>
      </c>
      <c r="AA27" s="169" t="s">
        <v>182</v>
      </c>
      <c r="AB27" s="169" t="s">
        <v>183</v>
      </c>
      <c r="AC27" s="169" t="s">
        <v>184</v>
      </c>
      <c r="AD27" s="178"/>
      <c r="AE27" s="172">
        <f t="shared" si="38"/>
        <v>0.24</v>
      </c>
      <c r="AF27" s="162" t="str">
        <f t="shared" si="39"/>
        <v>BAJA</v>
      </c>
      <c r="AG27" s="170">
        <f t="shared" si="27"/>
        <v>0.24</v>
      </c>
      <c r="AH27" s="162" t="str">
        <f t="shared" si="40"/>
        <v>MENOR</v>
      </c>
      <c r="AI27" s="170">
        <f t="shared" si="34"/>
        <v>0.4</v>
      </c>
      <c r="AJ27" s="166" t="str">
        <f>IFERROR(IF(OR(AND(AF27="MUY BAJA",AH27="LEVE"),AND(AF27="MUY BAJA",AH27="MENOR"),AND(AF27="BAJA",AH27="LEVE"))," MUY BAJO",IF(OR(AND(AF27="MUY BAJA",AH27="MODERADO"),AND(AF27="BAJA",AH27="MENOR"),AND(AF27="BAJA",AH27="MODERADO"),AND(AF27="MEDIA",AH27="LEVE"),AND(AF27="MEDIA",AH27="MENOR"),AND(AF27="MEDIA",AH27="MODERADO"),AND(AF27="ALTA",AH27="LEVE"),AND(AF27="ALTA",AH27="MENOR")),"BAJO",IF(OR(AND(AF27="MUY BAJA",AH27="MAYOR"),AND(AF27="BAJA",AH27="MAYOR"),AND(AF27="MEDIA",AH27="MAYOR"),AND(AF27="ALTA",AH27="MODERADO"),AND(AF27="ALTA",AH27="MAYOR"),AND(AF27="MUY ALTA",AH27="LEVE"),AND(AF27="MUY ALTA",AH27="MENOR"),AND(AF27="MUY ALTA",AH27="MODERADO"),AND(AF27="MUY ALTA",AH27="MAYOR")),"MODERADO",IF(OR(AND(AF27="MUY BAJA",AH27="CATASTRÓFICO"),AND(AF27="BAJA",AH27="CATASTRÓFICO"),AND(AF27="MEDIA",AH27="CATASTRÓFICO"),AND(AF27="ALTA",AH27="CATASTRÓFICO"),AND(AF27="MUY ALTA",AH27="CATASTRÓFICO")),"ALTO","")))),"")</f>
        <v>BAJO</v>
      </c>
      <c r="AK27" s="155" t="s">
        <v>243</v>
      </c>
      <c r="AL27" s="155"/>
      <c r="AM27" s="173" t="s">
        <v>273</v>
      </c>
      <c r="AN27" s="137"/>
      <c r="AO27" s="180" t="s">
        <v>284</v>
      </c>
      <c r="AP27" s="138" t="s">
        <v>188</v>
      </c>
    </row>
    <row r="28" spans="1:42" ht="409.5" hidden="1" x14ac:dyDescent="0.2">
      <c r="A28" s="1080"/>
      <c r="B28" s="1080"/>
      <c r="C28" s="899"/>
      <c r="D28" s="1066"/>
      <c r="E28" s="1066"/>
      <c r="F28" s="1066"/>
      <c r="G28" s="1081"/>
      <c r="H28" s="152"/>
      <c r="I28" s="152"/>
      <c r="J28" s="1052"/>
      <c r="K28" s="159"/>
      <c r="L28" s="1052"/>
      <c r="M28" s="176">
        <v>10</v>
      </c>
      <c r="N28" s="162" t="str">
        <f t="shared" si="21"/>
        <v>BAJA</v>
      </c>
      <c r="O28" s="164">
        <f t="shared" si="36"/>
        <v>0.4</v>
      </c>
      <c r="P28" s="182" t="s">
        <v>282</v>
      </c>
      <c r="Q28" s="165">
        <v>0.4</v>
      </c>
      <c r="R28" s="162" t="str">
        <f t="shared" si="1"/>
        <v>MENOR</v>
      </c>
      <c r="S28" s="164">
        <f t="shared" si="37"/>
        <v>0.4</v>
      </c>
      <c r="T28" s="166" t="str">
        <f t="shared" ref="T28:T30" si="41">IF(OR(AND(N28="MUY BAJA",R28="LEVE"),AND(N28="MUY BAJA",R28="MENOR"),AND(N28="BAJA",R28="LEVE")),"BAJO",IF(OR(AND(N28="MUY BAJA",R28="MODERADO"),AND(N28="BAJA",R28="MENOR"),AND(N28="BAJA",R28="MODERADO"),AND(N28="MEDIA",R28="LEVE"),AND(N28="MEDIA",R28="MENOR"),AND(N28="MEDIA",R28="MODERADO"),AND(N28="ALTA",R28="LEVE"),AND(N28="ALTA",R28="MENOR")),"BAJO",IF(OR(AND(N28="MUY BAJA",R28="MAYOR"),AND(N28="BAJA",R28="MAYOR"),AND(N28="MEDIA",R28="MAYOR"),AND(N28="ALTA",R28="MODERADO"),AND(N28="ALTA",R28="MAYOR"),AND(N28="MUY ALTA",R28="LEVE"),AND(N28="MUY ALTA",R28="MENOR"),AND(N28="MUY ALTA",R28="MODERADO"),AND(N28="MUY ALTA",R28="MAYOR")),"ALTO",IF(OR(AND(N28="MUY BAJA",R28="CATASTRÓFICO"),AND(N28="BAJA",R28="CATASTRÓFICO"),AND(N28="MEDIA",R28="CATASTRÓFICO"),AND(N28="ALTA",R28="CATASTRÓFICO"),AND(N28="MUY ALTA",R28="CATASTRÓFICO")),"EXTREMO",""))))</f>
        <v>BAJO</v>
      </c>
      <c r="U28" s="147">
        <v>2</v>
      </c>
      <c r="V28" s="120" t="s">
        <v>285</v>
      </c>
      <c r="W28" s="161" t="str">
        <f t="shared" si="32"/>
        <v>Probabilidad</v>
      </c>
      <c r="X28" s="169" t="s">
        <v>190</v>
      </c>
      <c r="Y28" s="169" t="s">
        <v>181</v>
      </c>
      <c r="Z28" s="170" t="str">
        <f t="shared" si="33"/>
        <v>40%</v>
      </c>
      <c r="AA28" s="169" t="s">
        <v>182</v>
      </c>
      <c r="AB28" s="169" t="s">
        <v>183</v>
      </c>
      <c r="AC28" s="169" t="s">
        <v>184</v>
      </c>
      <c r="AD28" s="178"/>
      <c r="AE28" s="172">
        <f t="shared" si="38"/>
        <v>0.24</v>
      </c>
      <c r="AF28" s="162" t="str">
        <f t="shared" si="39"/>
        <v>BAJA</v>
      </c>
      <c r="AG28" s="170">
        <f t="shared" si="27"/>
        <v>0.24</v>
      </c>
      <c r="AH28" s="162" t="str">
        <f t="shared" si="40"/>
        <v>MENOR</v>
      </c>
      <c r="AI28" s="170">
        <f t="shared" si="34"/>
        <v>0.4</v>
      </c>
      <c r="AJ28" s="166" t="str">
        <f t="shared" ref="AJ28:AJ29" si="42">IFERROR(IF(OR(AND(AF28="MUY BAJA",AH28="LEVE"),AND(AF28="MUY BAJA",AH28="MENOR"),AND(AF28="BAJA",AH28="LEVE"))," MUY BAJO",IF(OR(AND(AF28="MUY BAJA",AH28="MODERADO"),AND(AF28="BAJA",AH28="MENOR"),AND(AF28="BAJA",AH28="MODERADO"),AND(AF28="MEDIA",AH28="LEVE"),AND(AF28="MEDIA",AH28="MENOR"),AND(AF28="MEDIA",AH28="MODERADO"),AND(AF28="ALTA",AH28="LEVE"),AND(AF28="ALTA",AH28="MENOR")),"BAJO",IF(OR(AND(AF28="MUY BAJA",AH28="MAYOR"),AND(AF28="BAJA",AH28="MAYOR"),AND(AF28="MEDIA",AH28="MAYOR"),AND(AF28="ALTA",AH28="MODERADO"),AND(AF28="ALTA",AH28="MAYOR"),AND(AF28="MUY ALTA",AH28="LEVE"),AND(AF28="MUY ALTA",AH28="MENOR"),AND(AF28="MUY ALTA",AH28="MODERADO"),AND(AF28="MUY ALTA",AH28="MAYOR")),"MODERADO",IF(OR(AND(AF28="MUY BAJA",AH28="CATASTRÓFICO"),AND(AF28="BAJA",AH28="CATASTRÓFICO"),AND(AF28="MEDIA",AH28="CATASTRÓFICO"),AND(AF28="ALTA",AH28="CATASTRÓFICO"),AND(AF28="MUY ALTA",AH28="CATASTRÓFICO")),"ALTO","")))),"")</f>
        <v>BAJO</v>
      </c>
      <c r="AK28" s="152" t="s">
        <v>243</v>
      </c>
      <c r="AL28" s="142"/>
      <c r="AM28" s="173" t="s">
        <v>273</v>
      </c>
      <c r="AN28" s="183"/>
      <c r="AO28" s="153" t="s">
        <v>286</v>
      </c>
      <c r="AP28" s="138" t="s">
        <v>188</v>
      </c>
    </row>
    <row r="29" spans="1:42" ht="409.5" hidden="1" x14ac:dyDescent="0.2">
      <c r="A29" s="1069"/>
      <c r="B29" s="1069"/>
      <c r="C29" s="900"/>
      <c r="D29" s="1066"/>
      <c r="E29" s="1066"/>
      <c r="F29" s="1052"/>
      <c r="G29" s="1081"/>
      <c r="H29" s="152"/>
      <c r="I29" s="152"/>
      <c r="J29" s="1052"/>
      <c r="K29" s="159"/>
      <c r="L29" s="1052"/>
      <c r="M29" s="176">
        <v>10</v>
      </c>
      <c r="N29" s="162" t="str">
        <f t="shared" si="21"/>
        <v>BAJA</v>
      </c>
      <c r="O29" s="164">
        <f t="shared" si="36"/>
        <v>0.4</v>
      </c>
      <c r="P29" s="184" t="s">
        <v>282</v>
      </c>
      <c r="Q29" s="165">
        <v>0.4</v>
      </c>
      <c r="R29" s="162" t="str">
        <f t="shared" si="1"/>
        <v>MENOR</v>
      </c>
      <c r="S29" s="164">
        <f t="shared" si="37"/>
        <v>0.4</v>
      </c>
      <c r="T29" s="166" t="str">
        <f t="shared" si="41"/>
        <v>BAJO</v>
      </c>
      <c r="U29" s="161">
        <v>3</v>
      </c>
      <c r="V29" s="120" t="s">
        <v>287</v>
      </c>
      <c r="W29" s="161" t="str">
        <f t="shared" si="32"/>
        <v>Probabilidad</v>
      </c>
      <c r="X29" s="169" t="s">
        <v>190</v>
      </c>
      <c r="Y29" s="169" t="s">
        <v>181</v>
      </c>
      <c r="Z29" s="170" t="str">
        <f t="shared" si="33"/>
        <v>40%</v>
      </c>
      <c r="AA29" s="169" t="s">
        <v>182</v>
      </c>
      <c r="AB29" s="169" t="s">
        <v>183</v>
      </c>
      <c r="AC29" s="169" t="s">
        <v>184</v>
      </c>
      <c r="AD29" s="178"/>
      <c r="AE29" s="172">
        <f t="shared" si="38"/>
        <v>0.24</v>
      </c>
      <c r="AF29" s="162" t="str">
        <f t="shared" si="39"/>
        <v>BAJA</v>
      </c>
      <c r="AG29" s="170">
        <f t="shared" si="27"/>
        <v>0.24</v>
      </c>
      <c r="AH29" s="162" t="str">
        <f t="shared" si="40"/>
        <v>MENOR</v>
      </c>
      <c r="AI29" s="170">
        <f t="shared" si="34"/>
        <v>0.4</v>
      </c>
      <c r="AJ29" s="166" t="str">
        <f t="shared" si="42"/>
        <v>BAJO</v>
      </c>
      <c r="AK29" s="152" t="s">
        <v>243</v>
      </c>
      <c r="AL29" s="160"/>
      <c r="AM29" s="173" t="s">
        <v>273</v>
      </c>
      <c r="AN29" s="185"/>
      <c r="AO29" s="153" t="s">
        <v>288</v>
      </c>
      <c r="AP29" s="138" t="s">
        <v>188</v>
      </c>
    </row>
    <row r="30" spans="1:42" ht="409.5" hidden="1" x14ac:dyDescent="0.2">
      <c r="A30" s="1068" t="s">
        <v>267</v>
      </c>
      <c r="B30" s="1068">
        <v>3</v>
      </c>
      <c r="C30" s="895" t="s">
        <v>289</v>
      </c>
      <c r="D30" s="1007" t="s">
        <v>290</v>
      </c>
      <c r="E30" s="1076" t="s">
        <v>291</v>
      </c>
      <c r="F30" s="186" t="s">
        <v>280</v>
      </c>
      <c r="G30" s="1077" t="s">
        <v>292</v>
      </c>
      <c r="H30" s="187"/>
      <c r="I30" s="187"/>
      <c r="J30" s="188" t="s">
        <v>198</v>
      </c>
      <c r="K30" s="159"/>
      <c r="L30" s="188" t="s">
        <v>293</v>
      </c>
      <c r="M30" s="189">
        <v>12</v>
      </c>
      <c r="N30" s="162" t="str">
        <f t="shared" si="21"/>
        <v>BAJA</v>
      </c>
      <c r="O30" s="164">
        <f t="shared" si="36"/>
        <v>0.4</v>
      </c>
      <c r="P30" s="190" t="s">
        <v>294</v>
      </c>
      <c r="Q30" s="191">
        <v>0.2</v>
      </c>
      <c r="R30" s="192" t="str">
        <f t="shared" si="1"/>
        <v>LEVE</v>
      </c>
      <c r="S30" s="190">
        <f t="shared" si="37"/>
        <v>0.2</v>
      </c>
      <c r="T30" s="193" t="str">
        <f t="shared" si="41"/>
        <v>BAJO</v>
      </c>
      <c r="U30" s="138">
        <v>1</v>
      </c>
      <c r="V30" s="168" t="s">
        <v>295</v>
      </c>
      <c r="W30" s="161" t="str">
        <f>IF(OR(X30="Preventivo",X30="Detectivo"),"Probabilidad",IF(X30="Correctivo","Impacto",""))</f>
        <v>Probabilidad</v>
      </c>
      <c r="X30" s="169" t="s">
        <v>190</v>
      </c>
      <c r="Y30" s="169" t="s">
        <v>234</v>
      </c>
      <c r="Z30" s="170" t="str">
        <f t="shared" si="33"/>
        <v>50%</v>
      </c>
      <c r="AA30" s="169" t="s">
        <v>182</v>
      </c>
      <c r="AB30" s="169" t="s">
        <v>183</v>
      </c>
      <c r="AC30" s="169" t="s">
        <v>184</v>
      </c>
      <c r="AD30" s="178"/>
      <c r="AE30" s="172">
        <f t="shared" si="38"/>
        <v>0.2</v>
      </c>
      <c r="AF30" s="162" t="str">
        <f t="shared" si="39"/>
        <v>MUY BAJA</v>
      </c>
      <c r="AG30" s="170">
        <f t="shared" si="27"/>
        <v>0.2</v>
      </c>
      <c r="AH30" s="162" t="str">
        <f t="shared" si="40"/>
        <v>LEVE</v>
      </c>
      <c r="AI30" s="170">
        <f t="shared" si="34"/>
        <v>0.2</v>
      </c>
      <c r="AJ30" s="166" t="str">
        <f t="shared" ref="AJ30:AJ45" si="43">IFERROR(IF(OR(AND(AF30="MUY BAJA",AH30="LEVE"),AND(AF30="MUY BAJA",AH30="MENOR"),AND(AF30="BAJA",AH30="LEVE")),"BAJO",IF(OR(AND(AF30="MUY BAJA",AH30="MODERADO"),AND(AF30="BAJA",AH30="MENOR"),AND(AF30="BAJA",AH30="MODERADO"),AND(AF30="MEDIA",AH30="LEVE"),AND(AF30="MEDIA",AH30="MENOR"),AND(AF30="MEDIA",AH30="MODERADO"),AND(AF30="ALTA",AH30="LEVE"),AND(AF30="ALTA",AH30="MENOR")),"MODERADO",IF(OR(AND(AF30="MUY BAJA",AH30="MAYOR"),AND(AF30="BAJA",AH30="MAYOR"),AND(AF30="MEDIA",AH30="MAYOR"),AND(AF30="ALTA",AH30="MODERADO"),AND(AF30="ALTA",AH30="MAYOR"),AND(AF30="MUY ALTA",AH30="LEVE"),AND(AF30="MUY ALTA",AH30="MENOR"),AND(AF30="MUY ALTA",AH30="MODERADO"),AND(AF30="MUY ALTA",AH30="MAYOR")),"ALTO",IF(OR(AND(AF30="MUY BAJA",AH30="CATASTRÓFICO"),AND(AF30="BAJA",AH30="CATASTRÓFICO"),AND(AF30="MEDIA",AH30="CATASTRÓFICO"),AND(AF30="ALTA",AH30="CATASTRÓFICO"),AND(AF30="MUY ALTA",AH30="CATASTRÓFICO")),"EXTREMO","")))),"")</f>
        <v>BAJO</v>
      </c>
      <c r="AK30" s="155" t="s">
        <v>243</v>
      </c>
      <c r="AL30" s="155"/>
      <c r="AM30" s="173" t="s">
        <v>296</v>
      </c>
      <c r="AN30" s="137"/>
      <c r="AO30" s="180" t="s">
        <v>297</v>
      </c>
      <c r="AP30" s="138" t="s">
        <v>188</v>
      </c>
    </row>
    <row r="31" spans="1:42" ht="409.5" hidden="1" x14ac:dyDescent="0.2">
      <c r="A31" s="1069"/>
      <c r="B31" s="1069"/>
      <c r="C31" s="906"/>
      <c r="D31" s="1075"/>
      <c r="E31" s="989"/>
      <c r="F31" s="186" t="s">
        <v>298</v>
      </c>
      <c r="G31" s="1078"/>
      <c r="H31" s="187"/>
      <c r="I31" s="187"/>
      <c r="J31" s="188" t="s">
        <v>198</v>
      </c>
      <c r="K31" s="159"/>
      <c r="L31" s="188" t="s">
        <v>293</v>
      </c>
      <c r="M31" s="189">
        <v>12</v>
      </c>
      <c r="N31" s="162" t="str">
        <f t="shared" si="21"/>
        <v>BAJA</v>
      </c>
      <c r="O31" s="164">
        <f t="shared" si="36"/>
        <v>0.4</v>
      </c>
      <c r="P31" s="190" t="s">
        <v>299</v>
      </c>
      <c r="Q31" s="191">
        <v>0.2</v>
      </c>
      <c r="R31" s="192" t="str">
        <f t="shared" si="1"/>
        <v>LEVE</v>
      </c>
      <c r="S31" s="190">
        <f t="shared" si="37"/>
        <v>0.2</v>
      </c>
      <c r="T31" s="193" t="str">
        <f t="shared" ref="T31:T37" si="44">IF(OR(AND(N31="MUY BAJA",R31="LEVE"),AND(N31="MUY BAJA",R31="MENOR"),AND(N31="BAJA",R31="LEVE")),"BAJO",IF(OR(AND(N31="MUY BAJA",R31="MODERADO"),AND(N31="BAJA",R31="MENOR"),AND(N31="BAJA",R31="MODERADO"),AND(N31="MEDIA",R31="LEVE"),AND(N31="MEDIA",R31="MENOR"),AND(N31="MEDIA",R31="MODERADO"),AND(N31="ALTA",R31="LEVE"),AND(N31="ALTA",R31="MENOR")),"MODERADO",IF(OR(AND(N31="MUY BAJA",R31="MAYOR"),AND(N31="BAJA",R31="MAYOR"),AND(N31="MEDIA",R31="MAYOR"),AND(N31="ALTA",R31="MODERADO"),AND(N31="ALTA",R31="MAYOR"),AND(N31="MUY ALTA",R31="LEVE"),AND(N31="MUY ALTA",R31="MENOR"),AND(N31="MUY ALTA",R31="MODERADO"),AND(N31="MUY ALTA",R31="MAYOR")),"ALTO",IF(OR(AND(N31="MUY BAJA",R31="CATASTRÓFICO"),AND(N31="BAJA",R31="CATASTRÓFICO"),AND(N31="MEDIA",R31="CATASTRÓFICO"),AND(N31="ALTA",R31="CATASTRÓFICO"),AND(N31="MUY ALTA",R31="CATASTRÓFICO")),"EXTREMO",""))))</f>
        <v>BAJO</v>
      </c>
      <c r="U31" s="161">
        <v>2</v>
      </c>
      <c r="V31" s="177" t="s">
        <v>300</v>
      </c>
      <c r="W31" s="161" t="str">
        <f>IF(OR(X31="Preventivo",X31="Detectivo"),"Probabilidad",IF(X31="Correctivo","Impacto",""))</f>
        <v>Probabilidad</v>
      </c>
      <c r="X31" s="169" t="s">
        <v>190</v>
      </c>
      <c r="Y31" s="169" t="s">
        <v>234</v>
      </c>
      <c r="Z31" s="170" t="str">
        <f t="shared" si="33"/>
        <v>50%</v>
      </c>
      <c r="AA31" s="169" t="s">
        <v>182</v>
      </c>
      <c r="AB31" s="169" t="s">
        <v>183</v>
      </c>
      <c r="AC31" s="169" t="s">
        <v>184</v>
      </c>
      <c r="AD31" s="178"/>
      <c r="AE31" s="172">
        <f t="shared" si="38"/>
        <v>0.2</v>
      </c>
      <c r="AF31" s="162" t="str">
        <f t="shared" si="39"/>
        <v>MUY BAJA</v>
      </c>
      <c r="AG31" s="170">
        <f t="shared" si="27"/>
        <v>0.2</v>
      </c>
      <c r="AH31" s="162" t="str">
        <f t="shared" si="40"/>
        <v>LEVE</v>
      </c>
      <c r="AI31" s="170">
        <f t="shared" si="34"/>
        <v>0.2</v>
      </c>
      <c r="AJ31" s="166" t="str">
        <f t="shared" si="43"/>
        <v>BAJO</v>
      </c>
      <c r="AK31" s="160" t="s">
        <v>243</v>
      </c>
      <c r="AL31" s="196"/>
      <c r="AM31" s="173" t="s">
        <v>301</v>
      </c>
      <c r="AN31" s="185"/>
      <c r="AO31" s="153" t="s">
        <v>302</v>
      </c>
      <c r="AP31" s="138" t="s">
        <v>188</v>
      </c>
    </row>
    <row r="32" spans="1:42" ht="409.5" hidden="1" x14ac:dyDescent="0.2">
      <c r="A32" s="1068" t="s">
        <v>267</v>
      </c>
      <c r="B32" s="1068">
        <v>4</v>
      </c>
      <c r="C32" s="869" t="s">
        <v>303</v>
      </c>
      <c r="D32" s="1004" t="s">
        <v>304</v>
      </c>
      <c r="E32" s="1004" t="s">
        <v>305</v>
      </c>
      <c r="F32" s="1001" t="s">
        <v>198</v>
      </c>
      <c r="G32" s="1073" t="s">
        <v>306</v>
      </c>
      <c r="H32" s="152"/>
      <c r="I32" s="152"/>
      <c r="J32" s="160" t="s">
        <v>198</v>
      </c>
      <c r="K32" s="159"/>
      <c r="L32" s="160" t="s">
        <v>240</v>
      </c>
      <c r="M32" s="176">
        <v>15</v>
      </c>
      <c r="N32" s="162" t="str">
        <f t="shared" si="21"/>
        <v>BAJA</v>
      </c>
      <c r="O32" s="164">
        <f t="shared" si="36"/>
        <v>0.4</v>
      </c>
      <c r="P32" s="164" t="s">
        <v>232</v>
      </c>
      <c r="Q32" s="165">
        <v>0.2</v>
      </c>
      <c r="R32" s="162" t="str">
        <f t="shared" si="1"/>
        <v>LEVE</v>
      </c>
      <c r="S32" s="164">
        <f t="shared" si="37"/>
        <v>0.2</v>
      </c>
      <c r="T32" s="166" t="str">
        <f t="shared" si="44"/>
        <v>BAJO</v>
      </c>
      <c r="U32" s="138">
        <v>1</v>
      </c>
      <c r="V32" s="168" t="s">
        <v>307</v>
      </c>
      <c r="W32" s="161" t="str">
        <f>IF(OR(X32="Preventivo",X32="Detectivo"),"Probabilidad",IF(X32="Correctivo","Impacto",""))</f>
        <v>Probabilidad</v>
      </c>
      <c r="X32" s="169" t="s">
        <v>190</v>
      </c>
      <c r="Y32" s="169" t="s">
        <v>234</v>
      </c>
      <c r="Z32" s="170" t="str">
        <f t="shared" si="33"/>
        <v>50%</v>
      </c>
      <c r="AA32" s="169" t="s">
        <v>182</v>
      </c>
      <c r="AB32" s="169" t="s">
        <v>183</v>
      </c>
      <c r="AC32" s="169" t="s">
        <v>184</v>
      </c>
      <c r="AD32" s="178"/>
      <c r="AE32" s="172">
        <f t="shared" si="38"/>
        <v>0.2</v>
      </c>
      <c r="AF32" s="162" t="str">
        <f t="shared" si="39"/>
        <v>MUY BAJA</v>
      </c>
      <c r="AG32" s="170">
        <f t="shared" si="27"/>
        <v>0.2</v>
      </c>
      <c r="AH32" s="162" t="str">
        <f t="shared" si="40"/>
        <v>LEVE</v>
      </c>
      <c r="AI32" s="170">
        <f t="shared" si="34"/>
        <v>0.2</v>
      </c>
      <c r="AJ32" s="166" t="str">
        <f t="shared" si="43"/>
        <v>BAJO</v>
      </c>
      <c r="AK32" s="155" t="s">
        <v>243</v>
      </c>
      <c r="AL32" s="138"/>
      <c r="AM32" s="173" t="s">
        <v>301</v>
      </c>
      <c r="AN32" s="137"/>
      <c r="AO32" s="180" t="s">
        <v>308</v>
      </c>
      <c r="AP32" s="138" t="s">
        <v>188</v>
      </c>
    </row>
    <row r="33" spans="1:42" ht="409.5" hidden="1" x14ac:dyDescent="0.2">
      <c r="A33" s="1069"/>
      <c r="B33" s="1069"/>
      <c r="C33" s="900"/>
      <c r="D33" s="1066"/>
      <c r="E33" s="1066"/>
      <c r="F33" s="1052"/>
      <c r="G33" s="1074"/>
      <c r="H33" s="197"/>
      <c r="I33" s="152"/>
      <c r="J33" s="160" t="s">
        <v>198</v>
      </c>
      <c r="K33" s="159"/>
      <c r="L33" s="160" t="s">
        <v>293</v>
      </c>
      <c r="M33" s="176">
        <v>15</v>
      </c>
      <c r="N33" s="162" t="str">
        <f t="shared" si="21"/>
        <v>BAJA</v>
      </c>
      <c r="O33" s="164">
        <f t="shared" si="36"/>
        <v>0.4</v>
      </c>
      <c r="P33" s="164" t="s">
        <v>232</v>
      </c>
      <c r="Q33" s="165">
        <v>0.2</v>
      </c>
      <c r="R33" s="162" t="str">
        <f t="shared" si="1"/>
        <v>LEVE</v>
      </c>
      <c r="S33" s="164">
        <f t="shared" si="37"/>
        <v>0.2</v>
      </c>
      <c r="T33" s="166" t="str">
        <f t="shared" si="44"/>
        <v>BAJO</v>
      </c>
      <c r="U33" s="161">
        <v>2</v>
      </c>
      <c r="V33" s="177" t="s">
        <v>309</v>
      </c>
      <c r="W33" s="161" t="str">
        <f>IF(OR(X33="Preventivo",X33="Detectivo"),"Probabilidad",IF(X33="Correctivo","Impacto",""))</f>
        <v>Probabilidad</v>
      </c>
      <c r="X33" s="169" t="s">
        <v>190</v>
      </c>
      <c r="Y33" s="169" t="s">
        <v>234</v>
      </c>
      <c r="Z33" s="170" t="str">
        <f t="shared" si="33"/>
        <v>50%</v>
      </c>
      <c r="AA33" s="169" t="s">
        <v>182</v>
      </c>
      <c r="AB33" s="169" t="s">
        <v>183</v>
      </c>
      <c r="AC33" s="169" t="s">
        <v>184</v>
      </c>
      <c r="AD33" s="178"/>
      <c r="AE33" s="172">
        <f t="shared" si="38"/>
        <v>0.2</v>
      </c>
      <c r="AF33" s="162" t="str">
        <f t="shared" si="39"/>
        <v>MUY BAJA</v>
      </c>
      <c r="AG33" s="170">
        <f t="shared" si="27"/>
        <v>0.2</v>
      </c>
      <c r="AH33" s="162" t="str">
        <f t="shared" si="40"/>
        <v>LEVE</v>
      </c>
      <c r="AI33" s="170">
        <f t="shared" si="34"/>
        <v>0.2</v>
      </c>
      <c r="AJ33" s="166" t="str">
        <f t="shared" si="43"/>
        <v>BAJO</v>
      </c>
      <c r="AK33" s="160" t="s">
        <v>243</v>
      </c>
      <c r="AL33" s="161"/>
      <c r="AM33" s="173" t="s">
        <v>301</v>
      </c>
      <c r="AN33" s="185"/>
      <c r="AO33" s="180" t="s">
        <v>310</v>
      </c>
      <c r="AP33" s="138" t="s">
        <v>188</v>
      </c>
    </row>
    <row r="34" spans="1:42" ht="409.5" hidden="1" x14ac:dyDescent="0.2">
      <c r="A34" s="1068" t="s">
        <v>267</v>
      </c>
      <c r="B34" s="1068">
        <v>5</v>
      </c>
      <c r="C34" s="869" t="s">
        <v>311</v>
      </c>
      <c r="D34" s="1004" t="s">
        <v>312</v>
      </c>
      <c r="E34" s="1004" t="s">
        <v>313</v>
      </c>
      <c r="F34" s="1001" t="s">
        <v>280</v>
      </c>
      <c r="G34" s="1004" t="s">
        <v>314</v>
      </c>
      <c r="H34" s="197"/>
      <c r="I34" s="152"/>
      <c r="J34" s="160" t="s">
        <v>198</v>
      </c>
      <c r="K34" s="159"/>
      <c r="L34" s="160" t="s">
        <v>231</v>
      </c>
      <c r="M34" s="176">
        <v>1</v>
      </c>
      <c r="N34" s="162" t="str">
        <f t="shared" si="21"/>
        <v>MUY BAJA</v>
      </c>
      <c r="O34" s="164">
        <f t="shared" si="36"/>
        <v>0.2</v>
      </c>
      <c r="P34" s="184" t="s">
        <v>315</v>
      </c>
      <c r="Q34" s="165">
        <v>0.2</v>
      </c>
      <c r="R34" s="162" t="str">
        <f t="shared" si="1"/>
        <v>LEVE</v>
      </c>
      <c r="S34" s="164">
        <f t="shared" si="37"/>
        <v>0.2</v>
      </c>
      <c r="T34" s="166" t="str">
        <f t="shared" si="44"/>
        <v>BAJO</v>
      </c>
      <c r="U34" s="138">
        <v>1</v>
      </c>
      <c r="V34" s="168" t="s">
        <v>316</v>
      </c>
      <c r="W34" s="161" t="str">
        <f>IF(OR(X34="Preventivo",X34="Detectivo"),"Probabilidad",IF(X34="Correctivo","Impacto",""))</f>
        <v>Probabilidad</v>
      </c>
      <c r="X34" s="169" t="s">
        <v>190</v>
      </c>
      <c r="Y34" s="169" t="s">
        <v>234</v>
      </c>
      <c r="Z34" s="170" t="str">
        <f t="shared" si="33"/>
        <v>50%</v>
      </c>
      <c r="AA34" s="169" t="s">
        <v>182</v>
      </c>
      <c r="AB34" s="169" t="s">
        <v>183</v>
      </c>
      <c r="AC34" s="169" t="s">
        <v>184</v>
      </c>
      <c r="AD34" s="178"/>
      <c r="AE34" s="172">
        <f t="shared" si="38"/>
        <v>0.1</v>
      </c>
      <c r="AF34" s="162" t="str">
        <f t="shared" si="39"/>
        <v>MUY BAJA</v>
      </c>
      <c r="AG34" s="170">
        <f t="shared" si="27"/>
        <v>0.1</v>
      </c>
      <c r="AH34" s="162" t="str">
        <f t="shared" si="40"/>
        <v>LEVE</v>
      </c>
      <c r="AI34" s="170">
        <f>IFERROR(IF(W34="Impacto",(S34-(+S34*Z34)),IF(W34="Probabilidad",S34,"")),"")</f>
        <v>0.2</v>
      </c>
      <c r="AJ34" s="166" t="str">
        <f t="shared" si="43"/>
        <v>BAJO</v>
      </c>
      <c r="AK34" s="155" t="s">
        <v>243</v>
      </c>
      <c r="AL34" s="138"/>
      <c r="AM34" s="173" t="s">
        <v>317</v>
      </c>
      <c r="AN34" s="137"/>
      <c r="AO34" s="180" t="s">
        <v>318</v>
      </c>
      <c r="AP34" s="138" t="s">
        <v>188</v>
      </c>
    </row>
    <row r="35" spans="1:42" ht="409.5" hidden="1" x14ac:dyDescent="0.2">
      <c r="A35" s="1069"/>
      <c r="B35" s="1069"/>
      <c r="C35" s="900"/>
      <c r="D35" s="1066"/>
      <c r="E35" s="1066"/>
      <c r="F35" s="1052"/>
      <c r="G35" s="1066"/>
      <c r="H35" s="197"/>
      <c r="I35" s="152"/>
      <c r="J35" s="160" t="s">
        <v>209</v>
      </c>
      <c r="K35" s="159"/>
      <c r="L35" s="160" t="s">
        <v>319</v>
      </c>
      <c r="M35" s="176">
        <v>1</v>
      </c>
      <c r="N35" s="162" t="str">
        <f t="shared" si="21"/>
        <v>MUY BAJA</v>
      </c>
      <c r="O35" s="164">
        <f t="shared" si="36"/>
        <v>0.2</v>
      </c>
      <c r="P35" s="164" t="s">
        <v>320</v>
      </c>
      <c r="Q35" s="165">
        <v>0.2</v>
      </c>
      <c r="R35" s="162" t="str">
        <f t="shared" si="1"/>
        <v>LEVE</v>
      </c>
      <c r="S35" s="164">
        <f t="shared" si="37"/>
        <v>0.2</v>
      </c>
      <c r="T35" s="166" t="str">
        <f t="shared" si="44"/>
        <v>BAJO</v>
      </c>
      <c r="U35" s="161">
        <v>2</v>
      </c>
      <c r="V35" s="177" t="s">
        <v>321</v>
      </c>
      <c r="W35" s="161" t="s">
        <v>322</v>
      </c>
      <c r="X35" s="169" t="s">
        <v>190</v>
      </c>
      <c r="Y35" s="169" t="s">
        <v>234</v>
      </c>
      <c r="Z35" s="170" t="str">
        <f t="shared" si="33"/>
        <v>50%</v>
      </c>
      <c r="AA35" s="169" t="s">
        <v>182</v>
      </c>
      <c r="AB35" s="169" t="s">
        <v>183</v>
      </c>
      <c r="AC35" s="169" t="s">
        <v>184</v>
      </c>
      <c r="AD35" s="178"/>
      <c r="AE35" s="172">
        <f t="shared" si="38"/>
        <v>0.1</v>
      </c>
      <c r="AF35" s="162" t="str">
        <f t="shared" si="39"/>
        <v>MUY BAJA</v>
      </c>
      <c r="AG35" s="170">
        <f t="shared" si="27"/>
        <v>0.1</v>
      </c>
      <c r="AH35" s="162" t="str">
        <f t="shared" si="40"/>
        <v>LEVE</v>
      </c>
      <c r="AI35" s="170">
        <f>IFERROR(IF(W35="Impacto",(S35-(+S35*Z35)),IF(W35="Probabilidad",S35,"")),"")</f>
        <v>0.2</v>
      </c>
      <c r="AJ35" s="166" t="str">
        <f t="shared" si="43"/>
        <v>BAJO</v>
      </c>
      <c r="AK35" s="160" t="s">
        <v>243</v>
      </c>
      <c r="AL35" s="160"/>
      <c r="AM35" s="179"/>
      <c r="AN35" s="185"/>
      <c r="AO35" s="153"/>
      <c r="AP35" s="154" t="s">
        <v>188</v>
      </c>
    </row>
    <row r="36" spans="1:42" ht="409.5" hidden="1" x14ac:dyDescent="0.35">
      <c r="A36" s="1068" t="s">
        <v>267</v>
      </c>
      <c r="B36" s="1068">
        <v>6</v>
      </c>
      <c r="C36" s="983" t="s">
        <v>323</v>
      </c>
      <c r="D36" s="1004" t="s">
        <v>324</v>
      </c>
      <c r="E36" s="1004" t="s">
        <v>325</v>
      </c>
      <c r="F36" s="1001" t="s">
        <v>174</v>
      </c>
      <c r="G36" s="1051" t="s">
        <v>30</v>
      </c>
      <c r="H36" s="198"/>
      <c r="I36" s="152"/>
      <c r="J36" s="1052" t="s">
        <v>175</v>
      </c>
      <c r="K36" s="159"/>
      <c r="L36" s="160" t="s">
        <v>200</v>
      </c>
      <c r="M36" s="176">
        <v>14</v>
      </c>
      <c r="N36" s="162" t="str">
        <f t="shared" si="21"/>
        <v>BAJA</v>
      </c>
      <c r="O36" s="164">
        <f t="shared" si="36"/>
        <v>0.4</v>
      </c>
      <c r="P36" s="164" t="s">
        <v>326</v>
      </c>
      <c r="Q36" s="165">
        <v>0.6</v>
      </c>
      <c r="R36" s="192" t="str">
        <f t="shared" si="1"/>
        <v>MODERADO</v>
      </c>
      <c r="S36" s="164">
        <f t="shared" si="37"/>
        <v>0.6</v>
      </c>
      <c r="T36" s="166" t="str">
        <f t="shared" si="44"/>
        <v>MODERADO</v>
      </c>
      <c r="U36" s="138">
        <v>1</v>
      </c>
      <c r="V36" s="168" t="s">
        <v>327</v>
      </c>
      <c r="W36" s="161" t="s">
        <v>322</v>
      </c>
      <c r="X36" s="169" t="s">
        <v>190</v>
      </c>
      <c r="Y36" s="169" t="s">
        <v>234</v>
      </c>
      <c r="Z36" s="170" t="str">
        <f t="shared" si="33"/>
        <v>50%</v>
      </c>
      <c r="AA36" s="169" t="s">
        <v>182</v>
      </c>
      <c r="AB36" s="169" t="s">
        <v>183</v>
      </c>
      <c r="AC36" s="169" t="s">
        <v>184</v>
      </c>
      <c r="AD36" s="178"/>
      <c r="AE36" s="172">
        <f t="shared" si="38"/>
        <v>0.2</v>
      </c>
      <c r="AF36" s="162" t="str">
        <f t="shared" si="39"/>
        <v>MUY BAJA</v>
      </c>
      <c r="AG36" s="170">
        <f t="shared" si="27"/>
        <v>0.2</v>
      </c>
      <c r="AH36" s="162" t="str">
        <f t="shared" si="40"/>
        <v>MODERADO</v>
      </c>
      <c r="AI36" s="170">
        <f t="shared" ref="AI36:AI50" si="45">IFERROR(IF(W36="Impacto",(S36-(+S36*Z36)),IF(W36="Probabilidad",S36,"")),"")</f>
        <v>0.6</v>
      </c>
      <c r="AJ36" s="166" t="str">
        <f t="shared" si="43"/>
        <v>MODERADO</v>
      </c>
      <c r="AK36" s="155" t="s">
        <v>185</v>
      </c>
      <c r="AL36" s="138"/>
      <c r="AM36" s="136"/>
      <c r="AN36" s="137"/>
      <c r="AO36" s="180" t="s">
        <v>328</v>
      </c>
      <c r="AP36" s="138" t="s">
        <v>188</v>
      </c>
    </row>
    <row r="37" spans="1:42" ht="409.5" hidden="1" x14ac:dyDescent="0.35">
      <c r="A37" s="1069"/>
      <c r="B37" s="1069"/>
      <c r="C37" s="1065"/>
      <c r="D37" s="1066"/>
      <c r="E37" s="1066"/>
      <c r="F37" s="1052"/>
      <c r="G37" s="1067"/>
      <c r="H37" s="198"/>
      <c r="I37" s="152"/>
      <c r="J37" s="1052"/>
      <c r="K37" s="159"/>
      <c r="L37" s="160" t="s">
        <v>200</v>
      </c>
      <c r="M37" s="176">
        <v>14</v>
      </c>
      <c r="N37" s="162" t="str">
        <f t="shared" si="21"/>
        <v>BAJA</v>
      </c>
      <c r="O37" s="164">
        <f t="shared" si="36"/>
        <v>0.4</v>
      </c>
      <c r="P37" s="164" t="s">
        <v>326</v>
      </c>
      <c r="Q37" s="165">
        <v>0.6</v>
      </c>
      <c r="R37" s="192" t="str">
        <f t="shared" si="1"/>
        <v>MODERADO</v>
      </c>
      <c r="S37" s="164">
        <f t="shared" si="37"/>
        <v>0.6</v>
      </c>
      <c r="T37" s="166" t="str">
        <f t="shared" si="44"/>
        <v>MODERADO</v>
      </c>
      <c r="U37" s="161">
        <v>2</v>
      </c>
      <c r="V37" s="177" t="s">
        <v>329</v>
      </c>
      <c r="W37" s="161" t="s">
        <v>322</v>
      </c>
      <c r="X37" s="169" t="s">
        <v>190</v>
      </c>
      <c r="Y37" s="169" t="s">
        <v>234</v>
      </c>
      <c r="Z37" s="170" t="str">
        <f t="shared" si="33"/>
        <v>50%</v>
      </c>
      <c r="AA37" s="169" t="s">
        <v>182</v>
      </c>
      <c r="AB37" s="169" t="s">
        <v>183</v>
      </c>
      <c r="AC37" s="169" t="s">
        <v>184</v>
      </c>
      <c r="AD37" s="178"/>
      <c r="AE37" s="172">
        <f t="shared" si="38"/>
        <v>0.2</v>
      </c>
      <c r="AF37" s="162" t="str">
        <f t="shared" si="39"/>
        <v>MUY BAJA</v>
      </c>
      <c r="AG37" s="170">
        <f t="shared" si="27"/>
        <v>0.2</v>
      </c>
      <c r="AH37" s="162" t="str">
        <f t="shared" si="40"/>
        <v>MODERADO</v>
      </c>
      <c r="AI37" s="170">
        <f t="shared" si="45"/>
        <v>0.6</v>
      </c>
      <c r="AJ37" s="166" t="str">
        <f t="shared" si="43"/>
        <v>MODERADO</v>
      </c>
      <c r="AK37" s="160" t="s">
        <v>185</v>
      </c>
      <c r="AL37" s="161"/>
      <c r="AM37" s="179"/>
      <c r="AN37" s="185"/>
      <c r="AO37" s="153" t="s">
        <v>330</v>
      </c>
      <c r="AP37" s="154" t="s">
        <v>188</v>
      </c>
    </row>
    <row r="38" spans="1:42" ht="409.5" hidden="1" x14ac:dyDescent="0.35">
      <c r="A38" s="1068" t="s">
        <v>267</v>
      </c>
      <c r="B38" s="1068">
        <v>7</v>
      </c>
      <c r="C38" s="919" t="s">
        <v>331</v>
      </c>
      <c r="D38" s="1004" t="s">
        <v>332</v>
      </c>
      <c r="E38" s="1004" t="s">
        <v>333</v>
      </c>
      <c r="F38" s="1001" t="s">
        <v>198</v>
      </c>
      <c r="G38" s="1071" t="s">
        <v>31</v>
      </c>
      <c r="H38" s="198"/>
      <c r="I38" s="152"/>
      <c r="J38" s="1052" t="s">
        <v>198</v>
      </c>
      <c r="K38" s="159"/>
      <c r="L38" s="160" t="s">
        <v>231</v>
      </c>
      <c r="M38" s="176">
        <v>15</v>
      </c>
      <c r="N38" s="162" t="str">
        <f t="shared" si="21"/>
        <v>BAJA</v>
      </c>
      <c r="O38" s="164">
        <f t="shared" si="36"/>
        <v>0.4</v>
      </c>
      <c r="P38" s="164" t="s">
        <v>232</v>
      </c>
      <c r="Q38" s="165">
        <v>0.4</v>
      </c>
      <c r="R38" s="162" t="str">
        <f t="shared" si="1"/>
        <v>MENOR</v>
      </c>
      <c r="S38" s="164">
        <f t="shared" si="37"/>
        <v>0.4</v>
      </c>
      <c r="T38" s="166" t="str">
        <f>IF(OR(AND(N38="MUY BAJA",R38="LEVE"),AND(N38="BAJA",R38="MENOR"),AND(N38="BAJA",R38="LEVE")),"BAJO",IF(OR(AND(N38="MUY BAJA",R38="MODERADO"),AND(N38="BAJA",R38="MENOR"),AND(N38="BAJA",R38="MODERADO"),AND(N38="MEDIA",R38="LEVE"),AND(N38="MEDIA",R38="MENOR"),AND(N38="MEDIA",R38="MODERADO"),AND(N38="ALTA",R38="LEVE"),AND(N38="ALTA",R38="MENOR")),"MODERADO",IF(OR(AND(N38="MUY BAJA",R38="MAYOR"),AND(N38="BAJA",R38="MAYOR"),AND(N38="MEDIA",R38="MAYOR"),AND(N38="ALTA",R38="MODERADO"),AND(N38="ALTA",R38="MAYOR"),AND(N38="MUY ALTA",R38="LEVE"),AND(N38="MUY ALTA",R38="MENOR"),AND(N38="MUY ALTA",R38="MODERADO"),AND(N38="MUY ALTA",R38="MAYOR")),"ALTO",IF(OR(AND(N38="MUY BAJA",R38="CATASTRÓFICO"),AND(N38="BAJA",R38="CATASTRÓFICO"),AND(N38="MEDIA",R38="CATASTRÓFICO"),AND(N38="ALTA",R38="CATASTRÓFICO"),AND(N38="MUY ALTA",R38="CATASTRÓFICO")),"EXTREMO",""))))</f>
        <v>BAJO</v>
      </c>
      <c r="U38" s="138">
        <v>1</v>
      </c>
      <c r="V38" s="168" t="s">
        <v>334</v>
      </c>
      <c r="W38" s="161" t="s">
        <v>322</v>
      </c>
      <c r="X38" s="169" t="s">
        <v>190</v>
      </c>
      <c r="Y38" s="169" t="s">
        <v>234</v>
      </c>
      <c r="Z38" s="170" t="str">
        <f t="shared" si="33"/>
        <v>50%</v>
      </c>
      <c r="AA38" s="169" t="s">
        <v>182</v>
      </c>
      <c r="AB38" s="169" t="s">
        <v>183</v>
      </c>
      <c r="AC38" s="169" t="s">
        <v>184</v>
      </c>
      <c r="AD38" s="178"/>
      <c r="AE38" s="172">
        <f t="shared" si="38"/>
        <v>0.2</v>
      </c>
      <c r="AF38" s="162" t="str">
        <f t="shared" si="39"/>
        <v>MUY BAJA</v>
      </c>
      <c r="AG38" s="170">
        <f t="shared" si="27"/>
        <v>0.2</v>
      </c>
      <c r="AH38" s="162" t="str">
        <f t="shared" si="40"/>
        <v>MENOR</v>
      </c>
      <c r="AI38" s="170">
        <f t="shared" si="45"/>
        <v>0.4</v>
      </c>
      <c r="AJ38" s="166" t="str">
        <f t="shared" si="43"/>
        <v>BAJO</v>
      </c>
      <c r="AK38" s="155" t="s">
        <v>243</v>
      </c>
      <c r="AL38" s="138"/>
      <c r="AM38" s="136"/>
      <c r="AN38" s="137"/>
      <c r="AO38" s="180" t="s">
        <v>335</v>
      </c>
      <c r="AP38" s="138" t="s">
        <v>188</v>
      </c>
    </row>
    <row r="39" spans="1:42" ht="409.5" hidden="1" x14ac:dyDescent="0.35">
      <c r="A39" s="1069"/>
      <c r="B39" s="1069"/>
      <c r="C39" s="1070"/>
      <c r="D39" s="1066"/>
      <c r="E39" s="1066"/>
      <c r="F39" s="1052"/>
      <c r="G39" s="1072"/>
      <c r="H39" s="198"/>
      <c r="I39" s="152"/>
      <c r="J39" s="1052"/>
      <c r="K39" s="159"/>
      <c r="L39" s="160" t="s">
        <v>231</v>
      </c>
      <c r="M39" s="176">
        <v>15</v>
      </c>
      <c r="N39" s="162" t="str">
        <f t="shared" si="21"/>
        <v>BAJA</v>
      </c>
      <c r="O39" s="164">
        <f t="shared" si="36"/>
        <v>0.4</v>
      </c>
      <c r="P39" s="164" t="s">
        <v>232</v>
      </c>
      <c r="Q39" s="165">
        <v>0.4</v>
      </c>
      <c r="R39" s="162" t="str">
        <f t="shared" si="1"/>
        <v>MENOR</v>
      </c>
      <c r="S39" s="164">
        <f t="shared" si="37"/>
        <v>0.4</v>
      </c>
      <c r="T39" s="166" t="str">
        <f>IF(OR(AND(N39="MUY BAJA",R39="LEVE"),AND(N39="BAJA",R39="MENOR"),AND(N39="BAJA",R39="LEVE")),"BAJO",IF(OR(AND(N39="MUY BAJA",R39="MODERADO"),AND(N39="BAJA",R39="MENOR"),AND(N39="BAJA",R39="MODERADO"),AND(N39="MEDIA",R39="LEVE"),AND(N39="MEDIA",R39="MENOR"),AND(N39="MEDIA",R39="MODERADO"),AND(N39="ALTA",R39="LEVE"),AND(N39="ALTA",R39="MENOR")),"MODERADO",IF(OR(AND(N39="MUY BAJA",R39="MAYOR"),AND(N39="BAJA",R39="MAYOR"),AND(N39="MEDIA",R39="MAYOR"),AND(N39="ALTA",R39="MODERADO"),AND(N39="ALTA",R39="MAYOR"),AND(N39="MUY ALTA",R39="LEVE"),AND(N39="MUY ALTA",R39="MENOR"),AND(N39="MUY ALTA",R39="MODERADO"),AND(N39="MUY ALTA",R39="MAYOR")),"ALTO",IF(OR(AND(N39="MUY BAJA",R39="CATASTRÓFICO"),AND(N39="BAJA",R39="CATASTRÓFICO"),AND(N39="MEDIA",R39="CATASTRÓFICO"),AND(N39="ALTA",R39="CATASTRÓFICO"),AND(N39="MUY ALTA",R39="CATASTRÓFICO")),"EXTREMO",""))))</f>
        <v>BAJO</v>
      </c>
      <c r="U39" s="161">
        <v>2</v>
      </c>
      <c r="V39" s="120" t="s">
        <v>336</v>
      </c>
      <c r="W39" s="161" t="s">
        <v>322</v>
      </c>
      <c r="X39" s="169" t="s">
        <v>190</v>
      </c>
      <c r="Y39" s="169" t="s">
        <v>234</v>
      </c>
      <c r="Z39" s="170" t="str">
        <f t="shared" si="33"/>
        <v>50%</v>
      </c>
      <c r="AA39" s="169" t="s">
        <v>182</v>
      </c>
      <c r="AB39" s="169" t="s">
        <v>183</v>
      </c>
      <c r="AC39" s="169" t="s">
        <v>184</v>
      </c>
      <c r="AD39" s="178"/>
      <c r="AE39" s="172">
        <f t="shared" si="38"/>
        <v>0.2</v>
      </c>
      <c r="AF39" s="162" t="str">
        <f t="shared" si="39"/>
        <v>MUY BAJA</v>
      </c>
      <c r="AG39" s="170">
        <f t="shared" si="27"/>
        <v>0.2</v>
      </c>
      <c r="AH39" s="162" t="str">
        <f t="shared" si="40"/>
        <v>MENOR</v>
      </c>
      <c r="AI39" s="170">
        <f t="shared" si="45"/>
        <v>0.4</v>
      </c>
      <c r="AJ39" s="166" t="str">
        <f t="shared" si="43"/>
        <v>BAJO</v>
      </c>
      <c r="AK39" s="160" t="s">
        <v>243</v>
      </c>
      <c r="AL39" s="161"/>
      <c r="AM39" s="179"/>
      <c r="AN39" s="185"/>
      <c r="AO39" s="153" t="s">
        <v>337</v>
      </c>
      <c r="AP39" s="154" t="s">
        <v>188</v>
      </c>
    </row>
    <row r="40" spans="1:42" ht="409.5" hidden="1" x14ac:dyDescent="0.35">
      <c r="A40" s="952" t="s">
        <v>267</v>
      </c>
      <c r="B40" s="952">
        <v>8</v>
      </c>
      <c r="C40" s="983" t="s">
        <v>338</v>
      </c>
      <c r="D40" s="1001" t="s">
        <v>339</v>
      </c>
      <c r="E40" s="1004" t="s">
        <v>340</v>
      </c>
      <c r="F40" s="1001" t="s">
        <v>198</v>
      </c>
      <c r="G40" s="1060" t="s">
        <v>341</v>
      </c>
      <c r="H40" s="198"/>
      <c r="I40" s="152"/>
      <c r="J40" s="1052" t="s">
        <v>198</v>
      </c>
      <c r="K40" s="159"/>
      <c r="L40" s="1052" t="s">
        <v>342</v>
      </c>
      <c r="M40" s="176">
        <v>24</v>
      </c>
      <c r="N40" s="162" t="str">
        <f t="shared" si="21"/>
        <v>BAJA</v>
      </c>
      <c r="O40" s="164">
        <f t="shared" si="36"/>
        <v>0.4</v>
      </c>
      <c r="P40" s="200" t="s">
        <v>343</v>
      </c>
      <c r="Q40" s="165">
        <v>0.2</v>
      </c>
      <c r="R40" s="162" t="str">
        <f t="shared" si="1"/>
        <v>LEVE</v>
      </c>
      <c r="S40" s="164">
        <f t="shared" si="37"/>
        <v>0.2</v>
      </c>
      <c r="T40" s="166" t="str">
        <f>IF(OR(AND(N40="MUY BAJA",R40="LEVE"),AND(N40="MUY BAJA",R40="MENOR"),AND(N40="BAJA",R40="LEVE")),"BAJO",IF(OR(AND(N40="MUY BAJA",R40="MODERADO"),AND(N40="BAJA",R40="MENOR"),AND(N40="BAJA",R40="MODERADO"),AND(N40="MEDIA",R40="LEVE"),AND(N40="MEDIA",R40="MENOR"),AND(N40="MEDIA",R40="MODERADO"),AND(N40="ALTA",R40="LEVE"),AND(N40="ALTA",R40="MENOR")),"MODERADO",IF(OR(AND(N40="MUY BAJA",R40="MAYOR"),AND(N40="BAJA",R40="MAYOR"),AND(N40="MEDIA",R40="MAYOR"),AND(N40="ALTA",R40="MODERADO"),AND(N40="ALTA",R40="MAYOR"),AND(N40="MUY ALTA",R40="LEVE"),AND(N40="MUY ALTA",R40="MENOR"),AND(N40="MUY ALTA",R40="MODERADO"),AND(N40="MUY ALTA",R40="MAYOR")),"ALTO",IF(OR(AND(N40="MUY BAJA",R40="CATASTRÓFICO"),AND(N40="BAJA",R40="CATASTRÓFICO"),AND(N40="MEDIA",R40="CATASTRÓFICO"),AND(N40="ALTA",R40="CATASTRÓFICO"),AND(N40="MUY ALTA",R40="CATASTRÓFICO")),"EXTREMO",""))))</f>
        <v>BAJO</v>
      </c>
      <c r="U40" s="138">
        <v>1</v>
      </c>
      <c r="V40" s="168" t="s">
        <v>344</v>
      </c>
      <c r="W40" s="161" t="s">
        <v>322</v>
      </c>
      <c r="X40" s="169" t="s">
        <v>190</v>
      </c>
      <c r="Y40" s="169" t="s">
        <v>234</v>
      </c>
      <c r="Z40" s="170" t="str">
        <f t="shared" si="33"/>
        <v>50%</v>
      </c>
      <c r="AA40" s="169" t="s">
        <v>182</v>
      </c>
      <c r="AB40" s="169" t="s">
        <v>183</v>
      </c>
      <c r="AC40" s="169" t="s">
        <v>184</v>
      </c>
      <c r="AD40" s="178"/>
      <c r="AE40" s="172">
        <f t="shared" si="38"/>
        <v>0.2</v>
      </c>
      <c r="AF40" s="162" t="str">
        <f t="shared" si="39"/>
        <v>MUY BAJA</v>
      </c>
      <c r="AG40" s="170">
        <f t="shared" si="27"/>
        <v>0.2</v>
      </c>
      <c r="AH40" s="162" t="str">
        <f t="shared" si="40"/>
        <v>LEVE</v>
      </c>
      <c r="AI40" s="170">
        <f t="shared" si="45"/>
        <v>0.2</v>
      </c>
      <c r="AJ40" s="166" t="str">
        <f t="shared" si="43"/>
        <v>BAJO</v>
      </c>
      <c r="AK40" s="155" t="s">
        <v>243</v>
      </c>
      <c r="AL40" s="138"/>
      <c r="AM40" s="136"/>
      <c r="AN40" s="137"/>
      <c r="AO40" s="180" t="s">
        <v>345</v>
      </c>
      <c r="AP40" s="138" t="s">
        <v>188</v>
      </c>
    </row>
    <row r="41" spans="1:42" ht="409.5" hidden="1" x14ac:dyDescent="0.35">
      <c r="A41" s="1064"/>
      <c r="B41" s="1064"/>
      <c r="C41" s="1065"/>
      <c r="D41" s="1052"/>
      <c r="E41" s="1066"/>
      <c r="F41" s="1052"/>
      <c r="G41" s="1061"/>
      <c r="H41" s="198"/>
      <c r="I41" s="152"/>
      <c r="J41" s="1052"/>
      <c r="K41" s="159"/>
      <c r="L41" s="1052"/>
      <c r="M41" s="176">
        <v>24</v>
      </c>
      <c r="N41" s="162" t="str">
        <f t="shared" si="21"/>
        <v>BAJA</v>
      </c>
      <c r="O41" s="164">
        <f t="shared" si="36"/>
        <v>0.4</v>
      </c>
      <c r="P41" s="182"/>
      <c r="Q41" s="165">
        <v>0.2</v>
      </c>
      <c r="R41" s="162" t="str">
        <f t="shared" si="1"/>
        <v>LEVE</v>
      </c>
      <c r="S41" s="164">
        <v>0.4</v>
      </c>
      <c r="T41" s="166" t="str">
        <f t="shared" ref="T41:T45" si="46">IF(OR(AND(N41="MUY BAJA",R41="LEVE"),AND(N41="MUY BAJA",R41="MENOR"),AND(N41="BAJA",R41="LEVE")),"BAJO",IF(OR(AND(N41="MUY BAJA",R41="MODERADO"),AND(N41="BAJA",R41="MENOR"),AND(N41="BAJA",R41="MODERADO"),AND(N41="MEDIA",R41="LEVE"),AND(N41="MEDIA",R41="MENOR"),AND(N41="MEDIA",R41="MODERADO"),AND(N41="ALTA",R41="LEVE"),AND(N41="ALTA",R41="MENOR")),"MODERADO",IF(OR(AND(N41="MUY BAJA",R41="MAYOR"),AND(N41="BAJA",R41="MAYOR"),AND(N41="MEDIA",R41="MAYOR"),AND(N41="ALTA",R41="MODERADO"),AND(N41="ALTA",R41="MAYOR"),AND(N41="MUY ALTA",R41="LEVE"),AND(N41="MUY ALTA",R41="MENOR"),AND(N41="MUY ALTA",R41="MODERADO"),AND(N41="MUY ALTA",R41="MAYOR")),"ALTO",IF(OR(AND(N41="MUY BAJA",R41="CATASTRÓFICO"),AND(N41="BAJA",R41="CATASTRÓFICO"),AND(N41="MEDIA",R41="CATASTRÓFICO"),AND(N41="ALTA",R41="CATASTRÓFICO"),AND(N41="MUY ALTA",R41="CATASTRÓFICO")),"EXTREMO",""))))</f>
        <v>BAJO</v>
      </c>
      <c r="U41" s="161">
        <v>2</v>
      </c>
      <c r="V41" s="134" t="s">
        <v>346</v>
      </c>
      <c r="W41" s="161" t="s">
        <v>322</v>
      </c>
      <c r="X41" s="169" t="s">
        <v>190</v>
      </c>
      <c r="Y41" s="169" t="s">
        <v>234</v>
      </c>
      <c r="Z41" s="170" t="str">
        <f t="shared" si="33"/>
        <v>50%</v>
      </c>
      <c r="AA41" s="169" t="s">
        <v>182</v>
      </c>
      <c r="AB41" s="169" t="s">
        <v>183</v>
      </c>
      <c r="AC41" s="169" t="s">
        <v>184</v>
      </c>
      <c r="AD41" s="178"/>
      <c r="AE41" s="172">
        <f t="shared" si="38"/>
        <v>0.2</v>
      </c>
      <c r="AF41" s="162" t="str">
        <f t="shared" si="39"/>
        <v>MUY BAJA</v>
      </c>
      <c r="AG41" s="170">
        <f t="shared" si="27"/>
        <v>0.2</v>
      </c>
      <c r="AH41" s="162" t="str">
        <f t="shared" si="40"/>
        <v>LEVE</v>
      </c>
      <c r="AI41" s="170">
        <f t="shared" si="45"/>
        <v>0.4</v>
      </c>
      <c r="AJ41" s="166" t="str">
        <f t="shared" si="43"/>
        <v>BAJO</v>
      </c>
      <c r="AK41" s="152" t="s">
        <v>243</v>
      </c>
      <c r="AL41" s="161"/>
      <c r="AM41" s="179"/>
      <c r="AN41" s="185"/>
      <c r="AO41" s="153" t="s">
        <v>347</v>
      </c>
      <c r="AP41" s="154" t="s">
        <v>188</v>
      </c>
    </row>
    <row r="42" spans="1:42" ht="409.5" hidden="1" x14ac:dyDescent="0.35">
      <c r="A42" s="1062" t="s">
        <v>267</v>
      </c>
      <c r="B42" s="1062">
        <v>9</v>
      </c>
      <c r="C42" s="919" t="s">
        <v>348</v>
      </c>
      <c r="D42" s="120" t="s">
        <v>349</v>
      </c>
      <c r="E42" s="120" t="s">
        <v>350</v>
      </c>
      <c r="F42" s="155" t="s">
        <v>198</v>
      </c>
      <c r="G42" s="201" t="s">
        <v>351</v>
      </c>
      <c r="H42" s="198"/>
      <c r="I42" s="152"/>
      <c r="J42" s="160" t="s">
        <v>198</v>
      </c>
      <c r="K42" s="159"/>
      <c r="L42" s="160" t="s">
        <v>342</v>
      </c>
      <c r="M42" s="176">
        <v>2</v>
      </c>
      <c r="N42" s="162" t="str">
        <f t="shared" si="21"/>
        <v>MUY BAJA</v>
      </c>
      <c r="O42" s="164">
        <f t="shared" si="36"/>
        <v>0.2</v>
      </c>
      <c r="P42" s="164" t="s">
        <v>232</v>
      </c>
      <c r="Q42" s="165">
        <v>0.4</v>
      </c>
      <c r="R42" s="162" t="str">
        <f t="shared" si="1"/>
        <v>MENOR</v>
      </c>
      <c r="S42" s="164">
        <f t="shared" ref="S42:S45" si="47">IF(R42="","",IF(R42="Leve",0.2,IF(R42="Menor",0.4,IF(R42="Moderado",0.6,IF(R42="Mayor",0.8,IF(R42="Catastrófico",1,))))))</f>
        <v>0.4</v>
      </c>
      <c r="T42" s="166" t="str">
        <f t="shared" si="46"/>
        <v>BAJO</v>
      </c>
      <c r="U42" s="202">
        <v>1</v>
      </c>
      <c r="V42" s="177" t="s">
        <v>352</v>
      </c>
      <c r="W42" s="161" t="s">
        <v>322</v>
      </c>
      <c r="X42" s="169" t="s">
        <v>190</v>
      </c>
      <c r="Y42" s="169" t="s">
        <v>234</v>
      </c>
      <c r="Z42" s="170" t="str">
        <f t="shared" si="33"/>
        <v>50%</v>
      </c>
      <c r="AA42" s="169" t="s">
        <v>182</v>
      </c>
      <c r="AB42" s="169" t="s">
        <v>183</v>
      </c>
      <c r="AC42" s="169" t="s">
        <v>184</v>
      </c>
      <c r="AD42" s="178"/>
      <c r="AE42" s="172">
        <f t="shared" si="38"/>
        <v>0.1</v>
      </c>
      <c r="AF42" s="162" t="str">
        <f t="shared" si="39"/>
        <v>MUY BAJA</v>
      </c>
      <c r="AG42" s="170">
        <f t="shared" si="27"/>
        <v>0.1</v>
      </c>
      <c r="AH42" s="162" t="str">
        <f t="shared" si="40"/>
        <v>MENOR</v>
      </c>
      <c r="AI42" s="170">
        <f t="shared" si="45"/>
        <v>0.4</v>
      </c>
      <c r="AJ42" s="166" t="str">
        <f t="shared" si="43"/>
        <v>BAJO</v>
      </c>
      <c r="AK42" s="203" t="s">
        <v>243</v>
      </c>
      <c r="AL42" s="202"/>
      <c r="AM42" s="204"/>
      <c r="AN42" s="205"/>
      <c r="AO42" s="153" t="s">
        <v>353</v>
      </c>
      <c r="AP42" s="138" t="s">
        <v>188</v>
      </c>
    </row>
    <row r="43" spans="1:42" ht="409.5" hidden="1" x14ac:dyDescent="0.35">
      <c r="A43" s="1000"/>
      <c r="B43" s="1000"/>
      <c r="C43" s="1063"/>
      <c r="D43" s="120" t="s">
        <v>349</v>
      </c>
      <c r="E43" s="120" t="s">
        <v>350</v>
      </c>
      <c r="F43" s="155" t="s">
        <v>198</v>
      </c>
      <c r="G43" s="206" t="s">
        <v>32</v>
      </c>
      <c r="H43" s="198"/>
      <c r="I43" s="152"/>
      <c r="J43" s="160" t="s">
        <v>198</v>
      </c>
      <c r="K43" s="159"/>
      <c r="L43" s="160" t="s">
        <v>342</v>
      </c>
      <c r="M43" s="176">
        <v>2</v>
      </c>
      <c r="N43" s="162" t="str">
        <f t="shared" si="21"/>
        <v>MUY BAJA</v>
      </c>
      <c r="O43" s="164">
        <f t="shared" si="36"/>
        <v>0.2</v>
      </c>
      <c r="P43" s="164" t="s">
        <v>232</v>
      </c>
      <c r="Q43" s="165">
        <v>0.4</v>
      </c>
      <c r="R43" s="162" t="str">
        <f t="shared" si="1"/>
        <v>MENOR</v>
      </c>
      <c r="S43" s="164">
        <f t="shared" si="47"/>
        <v>0.4</v>
      </c>
      <c r="T43" s="166" t="str">
        <f t="shared" si="46"/>
        <v>BAJO</v>
      </c>
      <c r="U43" s="161">
        <v>2</v>
      </c>
      <c r="V43" s="207" t="s">
        <v>354</v>
      </c>
      <c r="W43" s="161" t="s">
        <v>322</v>
      </c>
      <c r="X43" s="169" t="s">
        <v>190</v>
      </c>
      <c r="Y43" s="169" t="s">
        <v>234</v>
      </c>
      <c r="Z43" s="170" t="str">
        <f t="shared" si="33"/>
        <v>50%</v>
      </c>
      <c r="AA43" s="169" t="s">
        <v>182</v>
      </c>
      <c r="AB43" s="169" t="s">
        <v>183</v>
      </c>
      <c r="AC43" s="169" t="s">
        <v>184</v>
      </c>
      <c r="AD43" s="178"/>
      <c r="AE43" s="172">
        <f t="shared" si="38"/>
        <v>0.1</v>
      </c>
      <c r="AF43" s="162" t="str">
        <f t="shared" si="39"/>
        <v>MUY BAJA</v>
      </c>
      <c r="AG43" s="170">
        <f t="shared" si="27"/>
        <v>0.1</v>
      </c>
      <c r="AH43" s="162" t="str">
        <f t="shared" si="40"/>
        <v>MENOR</v>
      </c>
      <c r="AI43" s="170">
        <f t="shared" si="45"/>
        <v>0.4</v>
      </c>
      <c r="AJ43" s="166" t="str">
        <f t="shared" si="43"/>
        <v>BAJO</v>
      </c>
      <c r="AK43" s="160" t="s">
        <v>243</v>
      </c>
      <c r="AL43" s="161"/>
      <c r="AM43" s="179"/>
      <c r="AN43" s="185"/>
      <c r="AO43" s="153" t="s">
        <v>355</v>
      </c>
      <c r="AP43" s="154" t="s">
        <v>188</v>
      </c>
    </row>
    <row r="44" spans="1:42" ht="409.5" hidden="1" x14ac:dyDescent="0.35">
      <c r="A44" s="1055" t="s">
        <v>267</v>
      </c>
      <c r="B44" s="1055">
        <v>10</v>
      </c>
      <c r="C44" s="957" t="s">
        <v>356</v>
      </c>
      <c r="D44" s="1004" t="s">
        <v>357</v>
      </c>
      <c r="E44" s="1004" t="s">
        <v>358</v>
      </c>
      <c r="F44" s="1001" t="s">
        <v>174</v>
      </c>
      <c r="G44" s="1050" t="s">
        <v>359</v>
      </c>
      <c r="H44" s="198"/>
      <c r="I44" s="152"/>
      <c r="J44" s="1052" t="s">
        <v>360</v>
      </c>
      <c r="K44" s="159"/>
      <c r="L44" s="1052" t="s">
        <v>342</v>
      </c>
      <c r="M44" s="176">
        <v>12</v>
      </c>
      <c r="N44" s="162" t="str">
        <f t="shared" si="21"/>
        <v>BAJA</v>
      </c>
      <c r="O44" s="164">
        <v>0.6</v>
      </c>
      <c r="P44" s="164" t="s">
        <v>361</v>
      </c>
      <c r="Q44" s="165">
        <v>0.6</v>
      </c>
      <c r="R44" s="192" t="str">
        <f t="shared" si="1"/>
        <v>MODERADO</v>
      </c>
      <c r="S44" s="164">
        <f t="shared" si="47"/>
        <v>0.6</v>
      </c>
      <c r="T44" s="166" t="str">
        <f t="shared" si="46"/>
        <v>MODERADO</v>
      </c>
      <c r="U44" s="138">
        <v>1</v>
      </c>
      <c r="V44" s="208" t="s">
        <v>362</v>
      </c>
      <c r="W44" s="161" t="s">
        <v>322</v>
      </c>
      <c r="X44" s="169" t="s">
        <v>190</v>
      </c>
      <c r="Y44" s="169" t="s">
        <v>234</v>
      </c>
      <c r="Z44" s="170" t="str">
        <f t="shared" si="33"/>
        <v>50%</v>
      </c>
      <c r="AA44" s="169" t="s">
        <v>182</v>
      </c>
      <c r="AB44" s="169" t="s">
        <v>183</v>
      </c>
      <c r="AC44" s="169" t="s">
        <v>184</v>
      </c>
      <c r="AD44" s="178"/>
      <c r="AE44" s="172">
        <f t="shared" si="38"/>
        <v>0.3</v>
      </c>
      <c r="AF44" s="162" t="str">
        <f t="shared" si="39"/>
        <v>BAJA</v>
      </c>
      <c r="AG44" s="170">
        <f t="shared" si="27"/>
        <v>0.3</v>
      </c>
      <c r="AH44" s="162" t="str">
        <f t="shared" si="40"/>
        <v>MODERADO</v>
      </c>
      <c r="AI44" s="170">
        <f t="shared" si="45"/>
        <v>0.6</v>
      </c>
      <c r="AJ44" s="166" t="str">
        <f t="shared" si="43"/>
        <v>MODERADO</v>
      </c>
      <c r="AK44" s="155" t="s">
        <v>185</v>
      </c>
      <c r="AL44" s="138"/>
      <c r="AM44" s="136"/>
      <c r="AN44" s="137"/>
      <c r="AO44" s="180" t="s">
        <v>363</v>
      </c>
      <c r="AP44" s="138" t="s">
        <v>188</v>
      </c>
    </row>
    <row r="45" spans="1:42" ht="409.5" hidden="1" x14ac:dyDescent="0.35">
      <c r="A45" s="1056"/>
      <c r="B45" s="1056"/>
      <c r="C45" s="1057"/>
      <c r="D45" s="1058"/>
      <c r="E45" s="1058"/>
      <c r="F45" s="1059"/>
      <c r="G45" s="1051"/>
      <c r="H45" s="198"/>
      <c r="I45" s="198"/>
      <c r="J45" s="1052"/>
      <c r="K45" s="159"/>
      <c r="L45" s="1052"/>
      <c r="M45" s="161">
        <v>12</v>
      </c>
      <c r="N45" s="162" t="str">
        <f t="shared" si="21"/>
        <v>BAJA</v>
      </c>
      <c r="O45" s="170">
        <v>0.6</v>
      </c>
      <c r="P45" s="164" t="s">
        <v>361</v>
      </c>
      <c r="Q45" s="165">
        <v>0.6</v>
      </c>
      <c r="R45" s="192" t="str">
        <f t="shared" si="1"/>
        <v>MODERADO</v>
      </c>
      <c r="S45" s="164">
        <f t="shared" si="47"/>
        <v>0.6</v>
      </c>
      <c r="T45" s="166" t="str">
        <f t="shared" si="46"/>
        <v>MODERADO</v>
      </c>
      <c r="U45" s="202">
        <v>2</v>
      </c>
      <c r="V45" s="210" t="s">
        <v>364</v>
      </c>
      <c r="W45" s="161" t="s">
        <v>322</v>
      </c>
      <c r="X45" s="169" t="s">
        <v>190</v>
      </c>
      <c r="Y45" s="169" t="s">
        <v>234</v>
      </c>
      <c r="Z45" s="170" t="str">
        <f t="shared" si="33"/>
        <v>50%</v>
      </c>
      <c r="AA45" s="169" t="s">
        <v>182</v>
      </c>
      <c r="AB45" s="169" t="s">
        <v>183</v>
      </c>
      <c r="AC45" s="169" t="s">
        <v>184</v>
      </c>
      <c r="AD45" s="178"/>
      <c r="AE45" s="172">
        <f t="shared" si="38"/>
        <v>0.3</v>
      </c>
      <c r="AF45" s="162" t="str">
        <f t="shared" si="39"/>
        <v>BAJA</v>
      </c>
      <c r="AG45" s="170">
        <f t="shared" si="27"/>
        <v>0.3</v>
      </c>
      <c r="AH45" s="162" t="str">
        <f t="shared" si="40"/>
        <v>MODERADO</v>
      </c>
      <c r="AI45" s="170">
        <f t="shared" si="45"/>
        <v>0.6</v>
      </c>
      <c r="AJ45" s="166" t="str">
        <f t="shared" si="43"/>
        <v>MODERADO</v>
      </c>
      <c r="AK45" s="203" t="s">
        <v>185</v>
      </c>
      <c r="AL45" s="211"/>
      <c r="AM45" s="211"/>
      <c r="AN45" s="211"/>
      <c r="AO45" s="212" t="s">
        <v>365</v>
      </c>
      <c r="AP45" s="138" t="s">
        <v>366</v>
      </c>
    </row>
    <row r="46" spans="1:42" ht="409.5" hidden="1" x14ac:dyDescent="0.2">
      <c r="A46" s="167" t="s">
        <v>267</v>
      </c>
      <c r="B46" s="167">
        <v>11</v>
      </c>
      <c r="C46" s="134" t="s">
        <v>367</v>
      </c>
      <c r="D46" s="134" t="s">
        <v>368</v>
      </c>
      <c r="E46" s="134" t="s">
        <v>369</v>
      </c>
      <c r="F46" s="155" t="s">
        <v>370</v>
      </c>
      <c r="G46" s="134" t="s">
        <v>34</v>
      </c>
      <c r="H46" s="152"/>
      <c r="I46" s="152"/>
      <c r="J46" s="160" t="s">
        <v>198</v>
      </c>
      <c r="K46" s="159"/>
      <c r="L46" s="160" t="s">
        <v>342</v>
      </c>
      <c r="M46" s="176">
        <v>600</v>
      </c>
      <c r="N46" s="162" t="str">
        <f t="shared" si="21"/>
        <v>ALTA</v>
      </c>
      <c r="O46" s="164">
        <f t="shared" ref="O46:O84" si="48">IF(N46="","",IF(N46="Muy Baja",0.2,IF(N46="Baja",0.4,IF(N46="Media",0.6,IF(N46="Alta",0.8,IF(N46="Muy Alta",1,))))))</f>
        <v>0.8</v>
      </c>
      <c r="P46" s="164" t="s">
        <v>232</v>
      </c>
      <c r="Q46" s="165">
        <v>0.4</v>
      </c>
      <c r="R46" s="162" t="str">
        <f t="shared" si="1"/>
        <v>MENOR</v>
      </c>
      <c r="S46" s="164">
        <v>1</v>
      </c>
      <c r="T46" s="166" t="str">
        <f>IF(OR(AND(N46="MUY BAJA",R46="LEVE"),AND(N46="MUY BAJA",R46="MENOR"),AND(N46="BAJA",R46="LEVE")),"BAJO",IF(OR(AND(N46="MUY BAJA",R46="MODERADO"),AND(N46="BAJA",R46="MENOR"),AND(N46="BAJA",R46="MODERADO"),AND(N46="MEDIA",R46="LEVE"),AND(N46="MEDIA",R46="MENOR"),AND(N46="MEDIA",R46="MODERADO"),AND(N46="ALTA",R46="LEVE"),AND(N46="ALTA",R46="MENOR")),"BAJO",IF(OR(AND(N46="MUY BAJA",R46="MAYOR"),AND(N46="BAJA",R46="MAYOR"),AND(N46="MEDIA",R46="MAYOR"),AND(N46="ALTA",R46="MODERADO"),AND(N46="ALTA",R46="MAYOR"),AND(N46="MUY ALTA",R46="LEVE"),AND(N46="MUY ALTA",R46="MENOR"),AND(N46="MUY ALTA",R46="MODERADO"),AND(N46="MUY ALTA",R46="MAYOR")),"ALTO",IF(OR(AND(N46="MUY BAJA",R46="CATASTRÓFICO"),AND(N46="BAJA",R46="CATASTRÓFICO"),AND(N46="MEDIA",R46="CATASTRÓFICO"),AND(N46="ALTA",R46="CATASTRÓFICO"),AND(N46="MUY ALTA",R46="CATASTRÓFICO")),"EXTREMO",""))))</f>
        <v>BAJO</v>
      </c>
      <c r="U46" s="167">
        <v>1</v>
      </c>
      <c r="V46" s="134" t="s">
        <v>371</v>
      </c>
      <c r="W46" s="161" t="str">
        <f t="shared" ref="W46:W49" si="49">IF(OR(X46="Preventivo",X46="Detectivo"),"Probabilidad",IF(X46="Correctivo","Impacto",""))</f>
        <v>Probabilidad</v>
      </c>
      <c r="X46" s="169" t="s">
        <v>190</v>
      </c>
      <c r="Y46" s="169" t="s">
        <v>181</v>
      </c>
      <c r="Z46" s="170" t="str">
        <f t="shared" si="33"/>
        <v>40%</v>
      </c>
      <c r="AA46" s="169" t="s">
        <v>182</v>
      </c>
      <c r="AB46" s="169" t="s">
        <v>183</v>
      </c>
      <c r="AC46" s="169" t="s">
        <v>184</v>
      </c>
      <c r="AD46" s="178"/>
      <c r="AE46" s="172">
        <f t="shared" si="38"/>
        <v>0.48</v>
      </c>
      <c r="AF46" s="162" t="str">
        <f t="shared" si="39"/>
        <v>MEDIA</v>
      </c>
      <c r="AG46" s="170">
        <f t="shared" si="27"/>
        <v>0.48</v>
      </c>
      <c r="AH46" s="162" t="str">
        <f t="shared" si="40"/>
        <v>MENOR</v>
      </c>
      <c r="AI46" s="170">
        <f t="shared" si="45"/>
        <v>1</v>
      </c>
      <c r="AJ46" s="166" t="str">
        <f>IFERROR(IF(OR(AND(AF46="MUY BAJA",AH46="LEVE"),AND(AF46="MUY BAJA",AH46="MENOR"),AND(AF46="BAJA",AH46="LEVE"))," MUY BAJO",IF(OR(AND(AF46="MUY BAJA",AH46="MODERADO"),AND(AF46="BAJA",AH46="MENOR"),AND(AF46="BAJA",AH46="MODERADO"),AND(AF46="MEDIA",AH46="LEVE"),AND(AF46="MEDIA",AH46="MENOR"),AND(AF46="MEDIA",AH46="MODERADO"),AND(AF46="ALTA",AH46="LEVE"),AND(AF46="ALTA",AH46="MENOR")),"BAJO",IF(OR(AND(AF46="MUY BAJA",AH46="MAYOR"),AND(AF46="BAJA",AH46="MAYOR"),AND(AF46="MEDIA",AH46="MAYOR"),AND(AF46="ALTA",AH46="MODERADO"),AND(AF46="ALTA",AH46="MAYOR"),AND(AF46="MUY ALTA",AH46="LEVE"),AND(AF46="MUY ALTA",AH46="MENOR"),AND(AF46="MUY ALTA",AH46="MODERADO"),AND(AF46="MUY ALTA",AH46="MAYOR")),"MODERADO",IF(OR(AND(AF46="MUY BAJA",AH46="CATASTRÓFICO"),AND(AF46="BAJA",AH46="CATASTRÓFICO"),AND(AF46="MEDIA",AH46="CATASTRÓFICO"),AND(AF46="ALTA",AH46="CATASTRÓFICO"),AND(AF46="MUY ALTA",AH46="CATASTRÓFICO")),"ALTO","")))),"")</f>
        <v>BAJO</v>
      </c>
      <c r="AK46" s="134" t="s">
        <v>243</v>
      </c>
      <c r="AL46" s="134"/>
      <c r="AM46" s="213"/>
      <c r="AN46" s="174"/>
      <c r="AO46" s="153" t="s">
        <v>372</v>
      </c>
      <c r="AP46" s="138" t="s">
        <v>188</v>
      </c>
    </row>
    <row r="47" spans="1:42" ht="409.5" hidden="1" x14ac:dyDescent="0.2">
      <c r="A47" s="1040" t="s">
        <v>373</v>
      </c>
      <c r="B47" s="1040">
        <v>1</v>
      </c>
      <c r="C47" s="1028" t="s">
        <v>374</v>
      </c>
      <c r="D47" s="1053" t="s">
        <v>375</v>
      </c>
      <c r="E47" s="1022" t="s">
        <v>376</v>
      </c>
      <c r="F47" s="1036" t="s">
        <v>174</v>
      </c>
      <c r="G47" s="1038" t="s">
        <v>36</v>
      </c>
      <c r="H47" s="214" t="s">
        <v>377</v>
      </c>
      <c r="I47" s="120"/>
      <c r="J47" s="1010" t="s">
        <v>198</v>
      </c>
      <c r="K47" s="1010" t="s">
        <v>199</v>
      </c>
      <c r="L47" s="1031" t="s">
        <v>378</v>
      </c>
      <c r="M47" s="215">
        <v>5</v>
      </c>
      <c r="N47" s="133" t="str">
        <f>IF(M47&lt;=0,"",IF(M47&lt;=2,"MUY BAJA",IF(M47&lt;=24,"BAJA",IF(M47&lt;=500,"MEDIA",IF(M47&lt;=5000,"ALTA","MUY ALTA")))))</f>
        <v>BAJA</v>
      </c>
      <c r="O47" s="126">
        <f t="shared" si="48"/>
        <v>0.4</v>
      </c>
      <c r="P47" s="1031" t="s">
        <v>241</v>
      </c>
      <c r="Q47" s="124">
        <v>0.4</v>
      </c>
      <c r="R47" s="133" t="str">
        <f t="shared" si="1"/>
        <v>MENOR</v>
      </c>
      <c r="S47" s="126">
        <f t="shared" ref="S47:S84" si="50">IF(R47="","",IF(R47="Leve",0.2,IF(R47="Menor",0.4,IF(R47="Moderado",0.6,IF(R47="Mayor",0.8,IF(R47="Catastrófico",1,))))))</f>
        <v>0.4</v>
      </c>
      <c r="T47" s="127" t="str">
        <f>IF(OR(AND(N47="MUY BAJA",R47="LEVE"),AND(N47="MUY BAJA",R47="MENOR"),AND(N47="BAJA",R47="LEVE")),"BAJO",IF(OR(AND(N47="MUY BAJA",R47="MODERADO"),AND(N47="BAJA",R47="MENOR"),AND(N47="BAJA",R47="MODERADO"),AND(N47="MEDIA",R47="LEVE"),AND(N47="MEDIA",R47="MENOR"),AND(N47="MEDIA",R47="MODERADO"),AND(N47="ALTA",R47="LEVE"),AND(N47="ALTA",R47="MENOR")),"BAJO",IF(OR(AND(N47="MUY BAJA",R47="MAYOR"),AND(N47="BAJA",R47="MAYOR"),AND(N47="MEDIA",R47="MAYOR"),AND(N47="ALTA",R47="MODERADO"),AND(N47="ALTA",R47="MAYOR"),AND(N47="MUY ALTA",R47="LEVE"),AND(N47="MUY ALTA",R47="MENOR"),AND(N47="MUY ALTA",R47="MODERADO"),AND(N47="MUY ALTA",R47="MAYOR")),"ALTO",IF(OR(AND(N47="MUY BAJA",R47="CATASTRÓFICO"),AND(N47="BAJA",R47="CATASTRÓFICO"),AND(N47="MEDIA",R47="CATASTRÓFICO"),AND(N47="ALTA",R47="CATASTRÓFICO"),AND(N47="MUY ALTA",R47="CATASTRÓFICO")),"EXTREMO",""))))</f>
        <v>BAJO</v>
      </c>
      <c r="U47" s="128">
        <v>1</v>
      </c>
      <c r="V47" s="216" t="s">
        <v>379</v>
      </c>
      <c r="W47" s="128" t="str">
        <f t="shared" si="49"/>
        <v>Probabilidad</v>
      </c>
      <c r="X47" s="129" t="s">
        <v>190</v>
      </c>
      <c r="Y47" s="129" t="s">
        <v>181</v>
      </c>
      <c r="Z47" s="130" t="str">
        <f t="shared" si="33"/>
        <v>40%</v>
      </c>
      <c r="AA47" s="129" t="s">
        <v>182</v>
      </c>
      <c r="AB47" s="129" t="s">
        <v>183</v>
      </c>
      <c r="AC47" s="129" t="s">
        <v>184</v>
      </c>
      <c r="AD47" s="129"/>
      <c r="AE47" s="132">
        <f t="shared" si="38"/>
        <v>0.24</v>
      </c>
      <c r="AF47" s="133" t="str">
        <f t="shared" si="39"/>
        <v>BAJA</v>
      </c>
      <c r="AG47" s="130">
        <f t="shared" si="27"/>
        <v>0.24</v>
      </c>
      <c r="AH47" s="133" t="str">
        <f t="shared" si="40"/>
        <v>MENOR</v>
      </c>
      <c r="AI47" s="130">
        <f t="shared" si="45"/>
        <v>0.4</v>
      </c>
      <c r="AJ47" s="127" t="str">
        <f>IFERROR(IF(OR(AND(AF47="MUY BAJA",AH47="LEVE"),AND(AF47="MUY BAJA",AH47="MENOR"),AND(AF47="BAJA",AH47="LEVE"))," MUY BAJO",IF(OR(AND(AF47="MUY BAJA",AH47="MODERADO"),AND(AF47="BAJA",AH47="MENOR"),AND(AF47="BAJA",AH47="MODERADO"),AND(AF47="MEDIA",AH47="LEVE"),AND(AF47="MEDIA",AH47="MENOR"),AND(AF47="MEDIA",AH47="MODERADO"),AND(AF47="ALTA",AH47="LEVE"),AND(AF47="ALTA",AH47="MENOR")),"BAJO",IF(OR(AND(AF47="MUY BAJA",AH47="MAYOR"),AND(AF47="BAJA",AH47="MAYOR"),AND(AF47="MEDIA",AH47="MAYOR"),AND(AF47="ALTA",AH47="MODERADO"),AND(AF47="ALTA",AH47="MAYOR"),AND(AF47="MUY ALTA",AH47="LEVE"),AND(AF47="MUY ALTA",AH47="MENOR"),AND(AF47="MUY ALTA",AH47="MODERADO"),AND(AF47="MUY ALTA",AH47="MAYOR")),"MODERADO",IF(OR(AND(AF47="MUY BAJA",AH47="CATASTRÓFICO"),AND(AF47="BAJA",AH47="CATASTRÓFICO"),AND(AF47="MEDIA",AH47="CATASTRÓFICO"),AND(AF47="ALTA",AH47="CATASTRÓFICO"),AND(AF47="MUY ALTA",AH47="CATASTRÓFICO")),"ALTO","")))),"")</f>
        <v>BAJO</v>
      </c>
      <c r="AK47" s="927" t="s">
        <v>243</v>
      </c>
      <c r="AL47" s="120"/>
      <c r="AM47" s="218"/>
      <c r="AN47" s="219"/>
      <c r="AO47" s="153" t="s">
        <v>380</v>
      </c>
      <c r="AP47" s="138" t="s">
        <v>366</v>
      </c>
    </row>
    <row r="48" spans="1:42" ht="330.75" hidden="1" x14ac:dyDescent="0.2">
      <c r="A48" s="1042"/>
      <c r="B48" s="1042"/>
      <c r="C48" s="1030"/>
      <c r="D48" s="1054"/>
      <c r="E48" s="1024"/>
      <c r="F48" s="1037"/>
      <c r="G48" s="1039"/>
      <c r="H48" s="220" t="s">
        <v>377</v>
      </c>
      <c r="I48" s="152"/>
      <c r="J48" s="1012"/>
      <c r="K48" s="1012"/>
      <c r="L48" s="1032"/>
      <c r="M48" s="221">
        <v>5</v>
      </c>
      <c r="N48" s="222" t="str">
        <f t="shared" ref="N48:N84" si="51">IF(M48&lt;=0,"",IF(M48&lt;=2,"MUY BAJA",IF(M48&lt;=24,"BAJA",IF(M48&lt;=500,"MEDIA",IF(M48&lt;=5000,"ALTA","MUY ALTA")))))</f>
        <v>BAJA</v>
      </c>
      <c r="O48" s="223">
        <f t="shared" si="48"/>
        <v>0.4</v>
      </c>
      <c r="P48" s="1032"/>
      <c r="Q48" s="224">
        <v>0.4</v>
      </c>
      <c r="R48" s="222" t="str">
        <f t="shared" si="1"/>
        <v>MENOR</v>
      </c>
      <c r="S48" s="223">
        <f t="shared" si="50"/>
        <v>0.4</v>
      </c>
      <c r="T48" s="225" t="str">
        <f t="shared" ref="T48:T49" si="52">IF(OR(AND(N48="MUY BAJA",R48="LEVE"),AND(N48="MUY BAJA",R48="MENOR"),AND(N48="BAJA",R48="LEVE")),"BAJO",IF(OR(AND(N48="MUY BAJA",R48="MODERADO"),AND(N48="BAJA",R48="MENOR"),AND(N48="BAJA",R48="MODERADO"),AND(N48="MEDIA",R48="LEVE"),AND(N48="MEDIA",R48="MENOR"),AND(N48="MEDIA",R48="MODERADO"),AND(N48="ALTA",R48="LEVE"),AND(N48="ALTA",R48="MENOR")),"BAJO",IF(OR(AND(N48="MUY BAJA",R48="MAYOR"),AND(N48="BAJA",R48="MAYOR"),AND(N48="MEDIA",R48="MAYOR"),AND(N48="ALTA",R48="MODERADO"),AND(N48="ALTA",R48="MAYOR"),AND(N48="MUY ALTA",R48="LEVE"),AND(N48="MUY ALTA",R48="MENOR"),AND(N48="MUY ALTA",R48="MODERADO"),AND(N48="MUY ALTA",R48="MAYOR")),"ALTO",IF(OR(AND(N48="MUY BAJA",R48="CATASTRÓFICO"),AND(N48="BAJA",R48="CATASTRÓFICO"),AND(N48="MEDIA",R48="CATASTRÓFICO"),AND(N48="ALTA",R48="CATASTRÓFICO"),AND(N48="MUY ALTA",R48="CATASTRÓFICO")),"EXTREMO",""))))</f>
        <v>BAJO</v>
      </c>
      <c r="U48" s="154">
        <v>2</v>
      </c>
      <c r="V48" s="226" t="s">
        <v>381</v>
      </c>
      <c r="W48" s="154" t="str">
        <f t="shared" si="49"/>
        <v>Probabilidad</v>
      </c>
      <c r="X48" s="178" t="s">
        <v>190</v>
      </c>
      <c r="Y48" s="178" t="s">
        <v>181</v>
      </c>
      <c r="Z48" s="227" t="str">
        <f t="shared" si="33"/>
        <v>40%</v>
      </c>
      <c r="AA48" s="178" t="s">
        <v>182</v>
      </c>
      <c r="AB48" s="178" t="s">
        <v>183</v>
      </c>
      <c r="AC48" s="178" t="s">
        <v>184</v>
      </c>
      <c r="AD48" s="228">
        <f t="shared" ref="AD48" si="53">IF(ISBLANK(V48),0,Z48*AE47)</f>
        <v>9.6000000000000002E-2</v>
      </c>
      <c r="AE48" s="228">
        <f t="shared" ref="AE48" si="54">AE47-AD48</f>
        <v>0.14399999999999999</v>
      </c>
      <c r="AF48" s="222" t="str">
        <f t="shared" si="39"/>
        <v>MUY BAJA</v>
      </c>
      <c r="AG48" s="227">
        <f t="shared" si="27"/>
        <v>0.14399999999999999</v>
      </c>
      <c r="AH48" s="222" t="str">
        <f t="shared" si="40"/>
        <v>MENOR</v>
      </c>
      <c r="AI48" s="227">
        <f t="shared" si="45"/>
        <v>0.4</v>
      </c>
      <c r="AJ48" s="229" t="str">
        <f>IFERROR(IF(OR(AND(AF48="MUY BAJA",AH48="LEVE"),AND(AF48="MUY BAJA",AH48="MENOR"),AND(AF48="BAJA",AH48="LEVE"))," MUY BAJO",IF(OR(AND(AF48="MUY BAJA",AH48="MODERADO"),AND(AF48="BAJA",AH48="MENOR"),AND(AF48="BAJA",AH48="MODERADO"),AND(AF48="MEDIA",AH48="LEVE"),AND(AF48="MEDIA",AH48="MENOR"),AND(AF48="MEDIA",AH48="MODERADO"),AND(AF48="ALTA",AH48="LEVE"),AND(AF48="ALTA",AH48="MENOR")),"BAJO",IF(OR(AND(AF48="MUY BAJA",AH48="MAYOR"),AND(AF48="BAJA",AH48="MAYOR"),AND(AF48="MEDIA",AH48="MAYOR"),AND(AF48="ALTA",AH48="MODERADO"),AND(AF48="ALTA",AH48="MAYOR"),AND(AF48="MUY ALTA",AH48="LEVE"),AND(AF48="MUY ALTA",AH48="MENOR"),AND(AF48="MUY ALTA",AH48="MODERADO"),AND(AF48="MUY ALTA",AH48="MAYOR")),"MODERADO",IF(OR(AND(AF48="MUY BAJA",AH48="CATASTRÓFICO"),AND(AF48="BAJA",AH48="CATASTRÓFICO"),AND(AF48="MEDIA",AH48="CATASTRÓFICO"),AND(AF48="ALTA",AH48="CATASTRÓFICO"),AND(AF48="MUY ALTA",AH48="CATASTRÓFICO")),"ALTO","")))),"")</f>
        <v xml:space="preserve"> MUY BAJO</v>
      </c>
      <c r="AK48" s="929"/>
      <c r="AL48" s="152"/>
      <c r="AM48" s="230"/>
      <c r="AN48" s="157"/>
      <c r="AO48" s="180" t="s">
        <v>382</v>
      </c>
      <c r="AP48" s="231" t="s">
        <v>366</v>
      </c>
    </row>
    <row r="49" spans="1:42" ht="409.5" hidden="1" x14ac:dyDescent="0.2">
      <c r="A49" s="232" t="s">
        <v>373</v>
      </c>
      <c r="B49" s="232">
        <v>2</v>
      </c>
      <c r="C49" s="233" t="s">
        <v>383</v>
      </c>
      <c r="D49" s="234" t="s">
        <v>384</v>
      </c>
      <c r="E49" s="234" t="s">
        <v>385</v>
      </c>
      <c r="F49" s="235" t="s">
        <v>174</v>
      </c>
      <c r="G49" s="236" t="s">
        <v>37</v>
      </c>
      <c r="H49" s="237" t="s">
        <v>386</v>
      </c>
      <c r="I49" s="155"/>
      <c r="J49" s="238" t="s">
        <v>386</v>
      </c>
      <c r="K49" s="238" t="s">
        <v>387</v>
      </c>
      <c r="L49" s="235" t="s">
        <v>378</v>
      </c>
      <c r="M49" s="239">
        <v>460</v>
      </c>
      <c r="N49" s="240" t="str">
        <f t="shared" si="51"/>
        <v>MEDIA</v>
      </c>
      <c r="O49" s="241">
        <f t="shared" si="48"/>
        <v>0.6</v>
      </c>
      <c r="P49" s="116" t="s">
        <v>388</v>
      </c>
      <c r="Q49" s="53">
        <v>0.8</v>
      </c>
      <c r="R49" s="240" t="str">
        <f t="shared" si="1"/>
        <v>MAYOR</v>
      </c>
      <c r="S49" s="241">
        <f t="shared" si="50"/>
        <v>0.8</v>
      </c>
      <c r="T49" s="242" t="str">
        <f t="shared" si="52"/>
        <v>ALTO</v>
      </c>
      <c r="U49" s="138">
        <v>1</v>
      </c>
      <c r="V49" s="226" t="s">
        <v>389</v>
      </c>
      <c r="W49" s="138" t="str">
        <f t="shared" si="49"/>
        <v>Probabilidad</v>
      </c>
      <c r="X49" s="243" t="s">
        <v>190</v>
      </c>
      <c r="Y49" s="243" t="s">
        <v>181</v>
      </c>
      <c r="Z49" s="244" t="str">
        <f t="shared" si="33"/>
        <v>40%</v>
      </c>
      <c r="AA49" s="243" t="s">
        <v>182</v>
      </c>
      <c r="AB49" s="243" t="s">
        <v>183</v>
      </c>
      <c r="AC49" s="243" t="s">
        <v>184</v>
      </c>
      <c r="AD49" s="243"/>
      <c r="AE49" s="245">
        <f t="shared" si="38"/>
        <v>0.36</v>
      </c>
      <c r="AF49" s="240" t="str">
        <f t="shared" si="39"/>
        <v>BAJA</v>
      </c>
      <c r="AG49" s="244">
        <f t="shared" si="27"/>
        <v>0.36</v>
      </c>
      <c r="AH49" s="240" t="str">
        <f t="shared" si="40"/>
        <v>MAYOR</v>
      </c>
      <c r="AI49" s="244">
        <f t="shared" si="45"/>
        <v>0.8</v>
      </c>
      <c r="AJ49" s="242" t="str">
        <f t="shared" ref="AJ49" si="55">IFERROR(IF(OR(AND(AF49="MUY BAJA",AH49="LEVE"),AND(AF49="MUY BAJA",AH49="MENOR"),AND(AF49="BAJA",AH49="LEVE"))," MUY BAJO",IF(OR(AND(AF49="MUY BAJA",AH49="MODERADO"),AND(AF49="BAJA",AH49="MENOR"),AND(AF49="BAJA",AH49="MODERADO"),AND(AF49="MEDIA",AH49="LEVE"),AND(AF49="MEDIA",AH49="MENOR"),AND(AF49="MEDIA",AH49="MODERADO"),AND(AF49="ALTA",AH49="LEVE"),AND(AF49="ALTA",AH49="MENOR")),"BAJO",IF(OR(AND(AF49="MUY BAJA",AH49="MAYOR"),AND(AF49="BAJA",AH49="MAYOR"),AND(AF49="MEDIA",AH49="MAYOR"),AND(AF49="ALTA",AH49="MODERADO"),AND(AF49="ALTA",AH49="MAYOR"),AND(AF49="MUY ALTA",AH49="LEVE"),AND(AF49="MUY ALTA",AH49="MENOR"),AND(AF49="MUY ALTA",AH49="MODERADO"),AND(AF49="MUY ALTA",AH49="MAYOR")),"MODERADO",IF(OR(AND(AF49="MUY BAJA",AH49="CATASTRÓFICO"),AND(AF49="BAJA",AH49="CATASTRÓFICO"),AND(AF49="MEDIA",AH49="CATASTRÓFICO"),AND(AF49="ALTA",AH49="CATASTRÓFICO"),AND(AF49="MUY ALTA",AH49="CATASTRÓFICO")),"ALTO","")))),"")</f>
        <v>MODERADO</v>
      </c>
      <c r="AK49" s="246" t="s">
        <v>266</v>
      </c>
      <c r="AL49" s="155"/>
      <c r="AM49" s="136"/>
      <c r="AN49" s="137"/>
      <c r="AO49" s="153" t="s">
        <v>390</v>
      </c>
      <c r="AP49" s="138" t="s">
        <v>188</v>
      </c>
    </row>
    <row r="50" spans="1:42" ht="378" hidden="1" x14ac:dyDescent="0.2">
      <c r="A50" s="1040" t="s">
        <v>373</v>
      </c>
      <c r="B50" s="1040">
        <v>3</v>
      </c>
      <c r="C50" s="1034" t="s">
        <v>391</v>
      </c>
      <c r="D50" s="1044" t="s">
        <v>392</v>
      </c>
      <c r="E50" s="1044" t="s">
        <v>393</v>
      </c>
      <c r="F50" s="1036" t="s">
        <v>174</v>
      </c>
      <c r="G50" s="1028" t="s">
        <v>38</v>
      </c>
      <c r="H50" s="220" t="s">
        <v>198</v>
      </c>
      <c r="I50" s="152"/>
      <c r="J50" s="1010" t="s">
        <v>198</v>
      </c>
      <c r="K50" s="1010" t="s">
        <v>239</v>
      </c>
      <c r="L50" s="1031" t="s">
        <v>378</v>
      </c>
      <c r="M50" s="247">
        <v>12</v>
      </c>
      <c r="N50" s="222" t="str">
        <f t="shared" si="51"/>
        <v>BAJA</v>
      </c>
      <c r="O50" s="223">
        <f t="shared" si="48"/>
        <v>0.4</v>
      </c>
      <c r="P50" s="1031" t="s">
        <v>394</v>
      </c>
      <c r="Q50" s="224">
        <v>0.2</v>
      </c>
      <c r="R50" s="222" t="str">
        <f t="shared" si="1"/>
        <v>LEVE</v>
      </c>
      <c r="S50" s="223">
        <f t="shared" si="50"/>
        <v>0.2</v>
      </c>
      <c r="T50" s="225" t="str">
        <f t="shared" ref="T50:T78" si="56">IF(OR(AND(N50="MUY BAJA",R50="LEVE"),AND(N50="MUY BAJA",R50="MENOR"),AND(N50="BAJA",R50="LEVE")),"BAJO",IF(OR(AND(N50="MUY BAJA",R50="MODERADO"),AND(N50="BAJA",R50="MENOR"),AND(N50="BAJA",R50="MODERADO"),AND(N50="MEDIA",R50="LEVE"),AND(N50="MEDIA",R50="MENOR"),AND(N50="MEDIA",R50="MODERADO"),AND(N50="ALTA",R50="LEVE"),AND(N50="ALTA",R50="MENOR")),"MODERADO",IF(OR(AND(N50="MUY BAJA",R50="MAYOR"),AND(N50="BAJA",R50="MAYOR"),AND(N50="MEDIA",R50="MAYOR"),AND(N50="ALTA",R50="MODERADO"),AND(N50="ALTA",R50="MAYOR"),AND(N50="MUY ALTA",R50="LEVE"),AND(N50="MUY ALTA",R50="MENOR"),AND(N50="MUY ALTA",R50="MODERADO"),AND(N50="MUY ALTA",R50="MAYOR")),"ALTO",IF(OR(AND(N50="MUY BAJA",R50="CATASTRÓFICO"),AND(N50="BAJA",R50="CATASTRÓFICO"),AND(N50="MEDIA",R50="CATASTRÓFICO"),AND(N50="ALTA",R50="CATASTRÓFICO"),AND(N50="MUY ALTA",R50="CATASTRÓFICO")),"EXTREMO",""))))</f>
        <v>BAJO</v>
      </c>
      <c r="U50" s="154">
        <v>1</v>
      </c>
      <c r="V50" s="248" t="s">
        <v>395</v>
      </c>
      <c r="W50" s="154" t="str">
        <f>IF(OR(X50="Preventivo",X50="Detectivo"),"Probabilidad",IF(X50="Correctivo","Impacto",""))</f>
        <v>Probabilidad</v>
      </c>
      <c r="X50" s="178" t="s">
        <v>190</v>
      </c>
      <c r="Y50" s="178" t="s">
        <v>181</v>
      </c>
      <c r="Z50" s="227" t="str">
        <f t="shared" si="33"/>
        <v>40%</v>
      </c>
      <c r="AA50" s="178" t="s">
        <v>182</v>
      </c>
      <c r="AB50" s="178" t="s">
        <v>183</v>
      </c>
      <c r="AC50" s="178" t="s">
        <v>184</v>
      </c>
      <c r="AD50" s="178"/>
      <c r="AE50" s="249">
        <f t="shared" si="38"/>
        <v>0.24</v>
      </c>
      <c r="AF50" s="222" t="str">
        <f t="shared" si="39"/>
        <v>BAJA</v>
      </c>
      <c r="AG50" s="227">
        <f t="shared" si="27"/>
        <v>0.24</v>
      </c>
      <c r="AH50" s="222" t="str">
        <f t="shared" si="40"/>
        <v>LEVE</v>
      </c>
      <c r="AI50" s="227">
        <f t="shared" si="45"/>
        <v>0.2</v>
      </c>
      <c r="AJ50" s="225" t="str">
        <f t="shared" ref="AJ50:AJ82" si="57">IFERROR(IF(OR(AND(AF50="MUY BAJA",AH50="LEVE"),AND(AF50="MUY BAJA",AH50="MENOR"),AND(AF50="BAJA",AH50="LEVE")),"BAJO",IF(OR(AND(AF50="MUY BAJA",AH50="MODERADO"),AND(AF50="BAJA",AH50="MENOR"),AND(AF50="BAJA",AH50="MODERADO"),AND(AF50="MEDIA",AH50="LEVE"),AND(AF50="MEDIA",AH50="MENOR"),AND(AF50="MEDIA",AH50="MODERADO"),AND(AF50="ALTA",AH50="LEVE"),AND(AF50="ALTA",AH50="MENOR")),"MODERADO",IF(OR(AND(AF50="MUY BAJA",AH50="MAYOR"),AND(AF50="BAJA",AH50="MAYOR"),AND(AF50="MEDIA",AH50="MAYOR"),AND(AF50="ALTA",AH50="MODERADO"),AND(AF50="ALTA",AH50="MAYOR"),AND(AF50="MUY ALTA",AH50="LEVE"),AND(AF50="MUY ALTA",AH50="MENOR"),AND(AF50="MUY ALTA",AH50="MODERADO"),AND(AF50="MUY ALTA",AH50="MAYOR")),"ALTO",IF(OR(AND(AF50="MUY BAJA",AH50="CATASTRÓFICO"),AND(AF50="BAJA",AH50="CATASTRÓFICO"),AND(AF50="MEDIA",AH50="CATASTRÓFICO"),AND(AF50="ALTA",AH50="CATASTRÓFICO"),AND(AF50="MUY ALTA",AH50="CATASTRÓFICO")),"EXTREMO","")))),"")</f>
        <v>BAJO</v>
      </c>
      <c r="AK50" s="927" t="s">
        <v>243</v>
      </c>
      <c r="AL50" s="154"/>
      <c r="AM50" s="230"/>
      <c r="AN50" s="157"/>
      <c r="AO50" s="180" t="s">
        <v>396</v>
      </c>
      <c r="AP50" s="231" t="s">
        <v>188</v>
      </c>
    </row>
    <row r="51" spans="1:42" ht="315" hidden="1" x14ac:dyDescent="0.2">
      <c r="A51" s="1041"/>
      <c r="B51" s="1041"/>
      <c r="C51" s="1043"/>
      <c r="D51" s="1045"/>
      <c r="E51" s="1045"/>
      <c r="F51" s="1048"/>
      <c r="G51" s="1029"/>
      <c r="H51" s="237"/>
      <c r="I51" s="155"/>
      <c r="J51" s="1011"/>
      <c r="K51" s="1011"/>
      <c r="L51" s="1049"/>
      <c r="M51" s="239"/>
      <c r="N51" s="240"/>
      <c r="O51" s="241"/>
      <c r="P51" s="1049"/>
      <c r="Q51" s="53"/>
      <c r="R51" s="240"/>
      <c r="S51" s="241"/>
      <c r="T51" s="242"/>
      <c r="U51" s="138">
        <v>2</v>
      </c>
      <c r="V51" s="226" t="s">
        <v>397</v>
      </c>
      <c r="W51" s="138"/>
      <c r="X51" s="243"/>
      <c r="Y51" s="243"/>
      <c r="Z51" s="244"/>
      <c r="AA51" s="243"/>
      <c r="AB51" s="243"/>
      <c r="AC51" s="243"/>
      <c r="AD51" s="243"/>
      <c r="AE51" s="245"/>
      <c r="AF51" s="240"/>
      <c r="AG51" s="244"/>
      <c r="AH51" s="240"/>
      <c r="AI51" s="244"/>
      <c r="AJ51" s="225" t="str">
        <f t="shared" si="57"/>
        <v/>
      </c>
      <c r="AK51" s="928"/>
      <c r="AL51" s="138"/>
      <c r="AM51" s="136"/>
      <c r="AN51" s="137"/>
      <c r="AO51" s="180" t="s">
        <v>398</v>
      </c>
      <c r="AP51" s="138" t="s">
        <v>188</v>
      </c>
    </row>
    <row r="52" spans="1:42" ht="283.5" hidden="1" x14ac:dyDescent="0.2">
      <c r="A52" s="1042"/>
      <c r="B52" s="1042"/>
      <c r="C52" s="1035"/>
      <c r="D52" s="1046"/>
      <c r="E52" s="1046"/>
      <c r="F52" s="1037"/>
      <c r="G52" s="1030"/>
      <c r="H52" s="220" t="s">
        <v>198</v>
      </c>
      <c r="I52" s="152"/>
      <c r="J52" s="1012"/>
      <c r="K52" s="1012"/>
      <c r="L52" s="1032"/>
      <c r="M52" s="247">
        <v>12</v>
      </c>
      <c r="N52" s="222" t="str">
        <f t="shared" si="51"/>
        <v>BAJA</v>
      </c>
      <c r="O52" s="223">
        <f t="shared" si="48"/>
        <v>0.4</v>
      </c>
      <c r="P52" s="1032"/>
      <c r="Q52" s="224">
        <v>0.2</v>
      </c>
      <c r="R52" s="222" t="str">
        <f t="shared" si="1"/>
        <v>LEVE</v>
      </c>
      <c r="S52" s="223">
        <f t="shared" si="50"/>
        <v>0.2</v>
      </c>
      <c r="T52" s="225" t="str">
        <f t="shared" si="56"/>
        <v>BAJO</v>
      </c>
      <c r="U52" s="154">
        <v>3</v>
      </c>
      <c r="V52" s="226" t="s">
        <v>399</v>
      </c>
      <c r="W52" s="154" t="str">
        <f>IF(OR(X52="Preventivo",X52="Detectivo"),"Probabilidad",IF(X52="Correctivo","Impacto",""))</f>
        <v>Probabilidad</v>
      </c>
      <c r="X52" s="178" t="s">
        <v>190</v>
      </c>
      <c r="Y52" s="178" t="s">
        <v>181</v>
      </c>
      <c r="Z52" s="227" t="str">
        <f t="shared" si="33"/>
        <v>40%</v>
      </c>
      <c r="AA52" s="178" t="s">
        <v>182</v>
      </c>
      <c r="AB52" s="178" t="s">
        <v>183</v>
      </c>
      <c r="AC52" s="178" t="s">
        <v>184</v>
      </c>
      <c r="AD52" s="228">
        <f t="shared" ref="AD52" si="58">IF(ISBLANK(V52),0,Z52*AE50)</f>
        <v>9.6000000000000002E-2</v>
      </c>
      <c r="AE52" s="228">
        <f t="shared" ref="AE52" si="59">AE50-AD52</f>
        <v>0.14399999999999999</v>
      </c>
      <c r="AF52" s="222" t="str">
        <f t="shared" si="39"/>
        <v>MUY BAJA</v>
      </c>
      <c r="AG52" s="227">
        <f t="shared" si="27"/>
        <v>0.14399999999999999</v>
      </c>
      <c r="AH52" s="222" t="str">
        <f t="shared" si="40"/>
        <v>LEVE</v>
      </c>
      <c r="AI52" s="227">
        <f>IFERROR(IF(W52="Impacto",(S52-(+S52*Z52)),IF(W52="Probabilidad",S52,"")),"")</f>
        <v>0.2</v>
      </c>
      <c r="AJ52" s="225" t="str">
        <f t="shared" si="57"/>
        <v>BAJO</v>
      </c>
      <c r="AK52" s="929"/>
      <c r="AL52" s="154"/>
      <c r="AM52" s="230"/>
      <c r="AN52" s="157"/>
      <c r="AO52" s="180" t="s">
        <v>400</v>
      </c>
      <c r="AP52" s="231" t="s">
        <v>188</v>
      </c>
    </row>
    <row r="53" spans="1:42" ht="409.5" hidden="1" x14ac:dyDescent="0.2">
      <c r="A53" s="1016" t="s">
        <v>373</v>
      </c>
      <c r="B53" s="1016">
        <v>4</v>
      </c>
      <c r="C53" s="1034" t="s">
        <v>401</v>
      </c>
      <c r="D53" s="1022" t="s">
        <v>402</v>
      </c>
      <c r="E53" s="1038" t="s">
        <v>403</v>
      </c>
      <c r="F53" s="1036" t="s">
        <v>174</v>
      </c>
      <c r="G53" s="1038" t="s">
        <v>404</v>
      </c>
      <c r="H53" s="251" t="s">
        <v>377</v>
      </c>
      <c r="I53" s="152"/>
      <c r="J53" s="1010" t="s">
        <v>405</v>
      </c>
      <c r="K53" s="1010" t="s">
        <v>387</v>
      </c>
      <c r="L53" s="1031" t="s">
        <v>378</v>
      </c>
      <c r="M53" s="247">
        <v>1</v>
      </c>
      <c r="N53" s="222" t="str">
        <f t="shared" si="51"/>
        <v>MUY BAJA</v>
      </c>
      <c r="O53" s="223">
        <f t="shared" si="48"/>
        <v>0.2</v>
      </c>
      <c r="P53" s="933" t="s">
        <v>201</v>
      </c>
      <c r="Q53" s="224">
        <v>0.6</v>
      </c>
      <c r="R53" s="222" t="str">
        <f t="shared" si="1"/>
        <v>MODERADO</v>
      </c>
      <c r="S53" s="223">
        <f t="shared" si="50"/>
        <v>0.6</v>
      </c>
      <c r="T53" s="225" t="str">
        <f t="shared" si="56"/>
        <v>MODERADO</v>
      </c>
      <c r="U53" s="154">
        <v>1</v>
      </c>
      <c r="V53" s="226" t="s">
        <v>406</v>
      </c>
      <c r="W53" s="154" t="s">
        <v>322</v>
      </c>
      <c r="X53" s="178" t="s">
        <v>190</v>
      </c>
      <c r="Y53" s="178" t="s">
        <v>181</v>
      </c>
      <c r="Z53" s="227" t="str">
        <f t="shared" si="33"/>
        <v>40%</v>
      </c>
      <c r="AA53" s="178" t="s">
        <v>182</v>
      </c>
      <c r="AB53" s="178" t="s">
        <v>183</v>
      </c>
      <c r="AC53" s="178" t="s">
        <v>184</v>
      </c>
      <c r="AD53" s="178"/>
      <c r="AE53" s="249">
        <f t="shared" si="38"/>
        <v>0.12</v>
      </c>
      <c r="AF53" s="222" t="str">
        <f t="shared" si="39"/>
        <v>MUY BAJA</v>
      </c>
      <c r="AG53" s="227">
        <f t="shared" si="27"/>
        <v>0.12</v>
      </c>
      <c r="AH53" s="222" t="str">
        <f t="shared" si="40"/>
        <v>MODERADO</v>
      </c>
      <c r="AI53" s="227">
        <f>IFERROR(IF(W53="Impacto",(S53-(+S53*Z53)),IF(W53="Probabilidad",S53,"")),"")</f>
        <v>0.6</v>
      </c>
      <c r="AJ53" s="225" t="str">
        <f t="shared" si="57"/>
        <v>MODERADO</v>
      </c>
      <c r="AK53" s="927" t="s">
        <v>266</v>
      </c>
      <c r="AL53" s="152"/>
      <c r="AM53" s="230"/>
      <c r="AN53" s="157"/>
      <c r="AO53" s="180" t="s">
        <v>407</v>
      </c>
      <c r="AP53" s="154" t="s">
        <v>188</v>
      </c>
    </row>
    <row r="54" spans="1:42" ht="409.5" hidden="1" x14ac:dyDescent="0.25">
      <c r="A54" s="1017"/>
      <c r="B54" s="1017"/>
      <c r="C54" s="1043"/>
      <c r="D54" s="1023"/>
      <c r="E54" s="1047"/>
      <c r="F54" s="1048"/>
      <c r="G54" s="1047"/>
      <c r="H54" s="237" t="s">
        <v>377</v>
      </c>
      <c r="I54" s="253"/>
      <c r="J54" s="1011"/>
      <c r="K54" s="1011"/>
      <c r="L54" s="1049"/>
      <c r="M54" s="239">
        <v>1</v>
      </c>
      <c r="N54" s="240" t="str">
        <f t="shared" si="51"/>
        <v>MUY BAJA</v>
      </c>
      <c r="O54" s="241">
        <f t="shared" si="48"/>
        <v>0.2</v>
      </c>
      <c r="P54" s="934"/>
      <c r="Q54" s="53">
        <v>0.6</v>
      </c>
      <c r="R54" s="240" t="str">
        <f t="shared" si="1"/>
        <v>MODERADO</v>
      </c>
      <c r="S54" s="241">
        <f t="shared" si="50"/>
        <v>0.6</v>
      </c>
      <c r="T54" s="242" t="str">
        <f t="shared" si="56"/>
        <v>MODERADO</v>
      </c>
      <c r="U54" s="138">
        <v>2</v>
      </c>
      <c r="V54" s="226" t="s">
        <v>408</v>
      </c>
      <c r="W54" s="138" t="s">
        <v>322</v>
      </c>
      <c r="X54" s="243" t="s">
        <v>190</v>
      </c>
      <c r="Y54" s="243" t="s">
        <v>181</v>
      </c>
      <c r="Z54" s="244" t="str">
        <f t="shared" si="33"/>
        <v>40%</v>
      </c>
      <c r="AA54" s="243" t="s">
        <v>182</v>
      </c>
      <c r="AB54" s="243" t="s">
        <v>183</v>
      </c>
      <c r="AC54" s="243" t="s">
        <v>184</v>
      </c>
      <c r="AD54" s="63">
        <f t="shared" ref="AD54:AD63" si="60">IF(ISBLANK(V54),0,Z54*AE53)</f>
        <v>4.8000000000000001E-2</v>
      </c>
      <c r="AE54" s="63">
        <f t="shared" ref="AE54:AE63" si="61">AE53-AD54</f>
        <v>7.1999999999999995E-2</v>
      </c>
      <c r="AF54" s="240" t="str">
        <f t="shared" si="39"/>
        <v>MUY BAJA</v>
      </c>
      <c r="AG54" s="244">
        <f t="shared" si="27"/>
        <v>7.1999999999999995E-2</v>
      </c>
      <c r="AH54" s="240" t="str">
        <f t="shared" si="40"/>
        <v>MODERADO</v>
      </c>
      <c r="AI54" s="244">
        <f>IFERROR(IF(W54="Impacto",(S54-(+S54*Z54)),IF(W54="Probabilidad",S54,"")),"")</f>
        <v>0.6</v>
      </c>
      <c r="AJ54" s="242" t="str">
        <f t="shared" si="57"/>
        <v>MODERADO</v>
      </c>
      <c r="AK54" s="928"/>
      <c r="AL54" s="155"/>
      <c r="AM54" s="136"/>
      <c r="AN54" s="137"/>
      <c r="AO54" s="180" t="s">
        <v>409</v>
      </c>
      <c r="AP54" s="138" t="s">
        <v>188</v>
      </c>
    </row>
    <row r="55" spans="1:42" ht="409.5" hidden="1" x14ac:dyDescent="0.25">
      <c r="A55" s="1018"/>
      <c r="B55" s="1018"/>
      <c r="C55" s="1035"/>
      <c r="D55" s="1024"/>
      <c r="E55" s="1039"/>
      <c r="F55" s="1037"/>
      <c r="G55" s="1039"/>
      <c r="H55" s="237" t="s">
        <v>377</v>
      </c>
      <c r="I55" s="253"/>
      <c r="J55" s="1012"/>
      <c r="K55" s="1012"/>
      <c r="L55" s="1032"/>
      <c r="M55" s="239">
        <v>1</v>
      </c>
      <c r="N55" s="240" t="str">
        <f t="shared" si="51"/>
        <v>MUY BAJA</v>
      </c>
      <c r="O55" s="241">
        <f t="shared" si="48"/>
        <v>0.2</v>
      </c>
      <c r="P55" s="935"/>
      <c r="Q55" s="53">
        <v>0.6</v>
      </c>
      <c r="R55" s="240" t="str">
        <f t="shared" si="1"/>
        <v>MODERADO</v>
      </c>
      <c r="S55" s="241">
        <f t="shared" si="50"/>
        <v>0.6</v>
      </c>
      <c r="T55" s="242" t="str">
        <f t="shared" si="56"/>
        <v>MODERADO</v>
      </c>
      <c r="U55" s="138">
        <v>3</v>
      </c>
      <c r="V55" s="226" t="s">
        <v>410</v>
      </c>
      <c r="W55" s="138" t="s">
        <v>322</v>
      </c>
      <c r="X55" s="243" t="s">
        <v>190</v>
      </c>
      <c r="Y55" s="243" t="s">
        <v>181</v>
      </c>
      <c r="Z55" s="244" t="str">
        <f t="shared" si="33"/>
        <v>40%</v>
      </c>
      <c r="AA55" s="243" t="s">
        <v>182</v>
      </c>
      <c r="AB55" s="243" t="s">
        <v>183</v>
      </c>
      <c r="AC55" s="243" t="s">
        <v>184</v>
      </c>
      <c r="AD55" s="63">
        <f t="shared" si="60"/>
        <v>2.8799999999999999E-2</v>
      </c>
      <c r="AE55" s="63">
        <f t="shared" si="61"/>
        <v>4.3199999999999995E-2</v>
      </c>
      <c r="AF55" s="240" t="str">
        <f t="shared" si="39"/>
        <v>MUY BAJA</v>
      </c>
      <c r="AG55" s="244">
        <f t="shared" si="27"/>
        <v>4.3199999999999995E-2</v>
      </c>
      <c r="AH55" s="240" t="str">
        <f t="shared" si="40"/>
        <v>MODERADO</v>
      </c>
      <c r="AI55" s="244">
        <f>IFERROR(IF(W55="Impacto",(S55-(+S55*Z55)),IF(W55="Probabilidad",S55,"")),"")</f>
        <v>0.6</v>
      </c>
      <c r="AJ55" s="242" t="str">
        <f t="shared" si="57"/>
        <v>MODERADO</v>
      </c>
      <c r="AK55" s="929"/>
      <c r="AL55" s="155"/>
      <c r="AM55" s="136"/>
      <c r="AN55" s="137"/>
      <c r="AO55" s="180" t="s">
        <v>411</v>
      </c>
      <c r="AP55" s="138" t="s">
        <v>188</v>
      </c>
    </row>
    <row r="56" spans="1:42" ht="378" hidden="1" x14ac:dyDescent="0.35">
      <c r="A56" s="1016" t="s">
        <v>373</v>
      </c>
      <c r="B56" s="1016">
        <v>5</v>
      </c>
      <c r="C56" s="1034" t="s">
        <v>412</v>
      </c>
      <c r="D56" s="1022" t="s">
        <v>413</v>
      </c>
      <c r="E56" s="1022" t="s">
        <v>414</v>
      </c>
      <c r="F56" s="1036" t="s">
        <v>174</v>
      </c>
      <c r="G56" s="1038" t="s">
        <v>39</v>
      </c>
      <c r="H56" s="251" t="s">
        <v>377</v>
      </c>
      <c r="I56" s="255"/>
      <c r="J56" s="1010" t="s">
        <v>198</v>
      </c>
      <c r="K56" s="1010" t="s">
        <v>209</v>
      </c>
      <c r="L56" s="1031" t="s">
        <v>378</v>
      </c>
      <c r="M56" s="247">
        <v>4</v>
      </c>
      <c r="N56" s="222" t="str">
        <f t="shared" si="51"/>
        <v>BAJA</v>
      </c>
      <c r="O56" s="223">
        <f t="shared" si="48"/>
        <v>0.4</v>
      </c>
      <c r="P56" s="1031" t="s">
        <v>415</v>
      </c>
      <c r="Q56" s="224">
        <v>0.6</v>
      </c>
      <c r="R56" s="222" t="str">
        <f t="shared" si="1"/>
        <v>MODERADO</v>
      </c>
      <c r="S56" s="223">
        <f t="shared" si="50"/>
        <v>0.6</v>
      </c>
      <c r="T56" s="225" t="str">
        <f t="shared" si="56"/>
        <v>MODERADO</v>
      </c>
      <c r="U56" s="154">
        <v>1</v>
      </c>
      <c r="V56" s="226" t="s">
        <v>416</v>
      </c>
      <c r="W56" s="154" t="s">
        <v>322</v>
      </c>
      <c r="X56" s="178" t="s">
        <v>190</v>
      </c>
      <c r="Y56" s="178" t="s">
        <v>181</v>
      </c>
      <c r="Z56" s="227" t="str">
        <f t="shared" si="33"/>
        <v>40%</v>
      </c>
      <c r="AA56" s="178" t="s">
        <v>182</v>
      </c>
      <c r="AB56" s="178" t="s">
        <v>183</v>
      </c>
      <c r="AC56" s="178" t="s">
        <v>184</v>
      </c>
      <c r="AD56" s="228">
        <f t="shared" si="60"/>
        <v>1.728E-2</v>
      </c>
      <c r="AE56" s="228">
        <f t="shared" si="61"/>
        <v>2.5919999999999995E-2</v>
      </c>
      <c r="AF56" s="222" t="str">
        <f t="shared" si="39"/>
        <v>MUY BAJA</v>
      </c>
      <c r="AG56" s="227">
        <f t="shared" si="27"/>
        <v>2.5919999999999995E-2</v>
      </c>
      <c r="AH56" s="222" t="str">
        <f t="shared" si="40"/>
        <v>MODERADO</v>
      </c>
      <c r="AI56" s="227">
        <f t="shared" ref="AI56:AI91" si="62">IFERROR(IF(W56="Impacto",(S56-(+S56*Z56)),IF(W56="Probabilidad",S56,"")),"")</f>
        <v>0.6</v>
      </c>
      <c r="AJ56" s="225" t="str">
        <f t="shared" si="57"/>
        <v>MODERADO</v>
      </c>
      <c r="AK56" s="927" t="s">
        <v>266</v>
      </c>
      <c r="AL56" s="1033"/>
      <c r="AM56" s="950"/>
      <c r="AN56" s="950"/>
      <c r="AO56" s="256" t="s">
        <v>417</v>
      </c>
      <c r="AP56" s="257" t="s">
        <v>188</v>
      </c>
    </row>
    <row r="57" spans="1:42" ht="330.75" hidden="1" x14ac:dyDescent="0.35">
      <c r="A57" s="1018"/>
      <c r="B57" s="1018"/>
      <c r="C57" s="1035"/>
      <c r="D57" s="1024"/>
      <c r="E57" s="1024"/>
      <c r="F57" s="1037"/>
      <c r="G57" s="1039"/>
      <c r="H57" s="251" t="s">
        <v>377</v>
      </c>
      <c r="I57" s="255"/>
      <c r="J57" s="1012"/>
      <c r="K57" s="1012"/>
      <c r="L57" s="1032"/>
      <c r="M57" s="247">
        <v>4</v>
      </c>
      <c r="N57" s="222" t="str">
        <f t="shared" si="51"/>
        <v>BAJA</v>
      </c>
      <c r="O57" s="223">
        <f t="shared" si="48"/>
        <v>0.4</v>
      </c>
      <c r="P57" s="1032"/>
      <c r="Q57" s="224">
        <v>0.6</v>
      </c>
      <c r="R57" s="222" t="str">
        <f t="shared" si="1"/>
        <v>MODERADO</v>
      </c>
      <c r="S57" s="223">
        <f t="shared" si="50"/>
        <v>0.6</v>
      </c>
      <c r="T57" s="225" t="str">
        <f t="shared" si="56"/>
        <v>MODERADO</v>
      </c>
      <c r="U57" s="154">
        <v>2</v>
      </c>
      <c r="V57" s="226" t="s">
        <v>418</v>
      </c>
      <c r="W57" s="154" t="s">
        <v>322</v>
      </c>
      <c r="X57" s="178" t="s">
        <v>190</v>
      </c>
      <c r="Y57" s="178" t="s">
        <v>181</v>
      </c>
      <c r="Z57" s="227" t="str">
        <f t="shared" si="33"/>
        <v>40%</v>
      </c>
      <c r="AA57" s="178" t="s">
        <v>182</v>
      </c>
      <c r="AB57" s="178" t="s">
        <v>183</v>
      </c>
      <c r="AC57" s="178" t="s">
        <v>184</v>
      </c>
      <c r="AD57" s="228">
        <f t="shared" si="60"/>
        <v>1.0367999999999999E-2</v>
      </c>
      <c r="AE57" s="228">
        <f t="shared" si="61"/>
        <v>1.5551999999999996E-2</v>
      </c>
      <c r="AF57" s="222" t="str">
        <f t="shared" si="39"/>
        <v>MUY BAJA</v>
      </c>
      <c r="AG57" s="227">
        <f t="shared" si="27"/>
        <v>1.5551999999999996E-2</v>
      </c>
      <c r="AH57" s="222" t="str">
        <f t="shared" si="40"/>
        <v>MODERADO</v>
      </c>
      <c r="AI57" s="227">
        <f t="shared" si="62"/>
        <v>0.6</v>
      </c>
      <c r="AJ57" s="225" t="str">
        <f t="shared" si="57"/>
        <v>MODERADO</v>
      </c>
      <c r="AK57" s="928"/>
      <c r="AL57" s="1033"/>
      <c r="AM57" s="954"/>
      <c r="AN57" s="954"/>
      <c r="AO57" s="258" t="s">
        <v>419</v>
      </c>
      <c r="AP57" s="257" t="s">
        <v>188</v>
      </c>
    </row>
    <row r="58" spans="1:42" ht="409.5" hidden="1" x14ac:dyDescent="0.35">
      <c r="A58" s="259" t="s">
        <v>373</v>
      </c>
      <c r="B58" s="259">
        <v>6</v>
      </c>
      <c r="C58" s="260" t="s">
        <v>420</v>
      </c>
      <c r="D58" s="261" t="s">
        <v>421</v>
      </c>
      <c r="E58" s="261" t="s">
        <v>422</v>
      </c>
      <c r="F58" s="262" t="s">
        <v>198</v>
      </c>
      <c r="G58" s="261" t="s">
        <v>40</v>
      </c>
      <c r="H58" s="251" t="s">
        <v>198</v>
      </c>
      <c r="I58" s="255"/>
      <c r="J58" s="220" t="s">
        <v>423</v>
      </c>
      <c r="K58" s="263" t="s">
        <v>424</v>
      </c>
      <c r="L58" s="264" t="s">
        <v>425</v>
      </c>
      <c r="M58" s="221">
        <v>98</v>
      </c>
      <c r="N58" s="222" t="str">
        <f t="shared" si="51"/>
        <v>MEDIA</v>
      </c>
      <c r="O58" s="223">
        <f t="shared" si="48"/>
        <v>0.6</v>
      </c>
      <c r="P58" s="152" t="s">
        <v>201</v>
      </c>
      <c r="Q58" s="265">
        <v>0.6</v>
      </c>
      <c r="R58" s="222" t="str">
        <f t="shared" si="1"/>
        <v>MODERADO</v>
      </c>
      <c r="S58" s="223">
        <f t="shared" si="50"/>
        <v>0.6</v>
      </c>
      <c r="T58" s="225" t="str">
        <f t="shared" si="56"/>
        <v>MODERADO</v>
      </c>
      <c r="U58" s="154">
        <v>1</v>
      </c>
      <c r="V58" s="226" t="s">
        <v>426</v>
      </c>
      <c r="W58" s="154" t="s">
        <v>322</v>
      </c>
      <c r="X58" s="178" t="s">
        <v>190</v>
      </c>
      <c r="Y58" s="178" t="s">
        <v>181</v>
      </c>
      <c r="Z58" s="227" t="str">
        <f t="shared" si="33"/>
        <v>40%</v>
      </c>
      <c r="AA58" s="178" t="s">
        <v>182</v>
      </c>
      <c r="AB58" s="178" t="s">
        <v>183</v>
      </c>
      <c r="AC58" s="178" t="s">
        <v>184</v>
      </c>
      <c r="AD58" s="228">
        <f t="shared" si="60"/>
        <v>6.2207999999999986E-3</v>
      </c>
      <c r="AE58" s="228">
        <f t="shared" si="61"/>
        <v>9.3311999999999978E-3</v>
      </c>
      <c r="AF58" s="222" t="str">
        <f t="shared" si="39"/>
        <v>MUY BAJA</v>
      </c>
      <c r="AG58" s="227">
        <f t="shared" si="27"/>
        <v>9.3311999999999978E-3</v>
      </c>
      <c r="AH58" s="222" t="str">
        <f t="shared" si="40"/>
        <v>MODERADO</v>
      </c>
      <c r="AI58" s="227">
        <f t="shared" si="62"/>
        <v>0.6</v>
      </c>
      <c r="AJ58" s="225" t="str">
        <f t="shared" si="57"/>
        <v>MODERADO</v>
      </c>
      <c r="AK58" s="929"/>
      <c r="AL58" s="1033"/>
      <c r="AM58" s="951"/>
      <c r="AN58" s="951"/>
      <c r="AO58" s="266" t="s">
        <v>427</v>
      </c>
      <c r="AP58" s="257" t="s">
        <v>188</v>
      </c>
    </row>
    <row r="59" spans="1:42" ht="409.5" hidden="1" x14ac:dyDescent="0.35">
      <c r="A59" s="1016" t="s">
        <v>373</v>
      </c>
      <c r="B59" s="1016">
        <v>7</v>
      </c>
      <c r="C59" s="1019" t="s">
        <v>428</v>
      </c>
      <c r="D59" s="1022" t="s">
        <v>429</v>
      </c>
      <c r="E59" s="1022" t="s">
        <v>430</v>
      </c>
      <c r="F59" s="1025" t="s">
        <v>174</v>
      </c>
      <c r="G59" s="1028" t="s">
        <v>41</v>
      </c>
      <c r="H59" s="251" t="s">
        <v>431</v>
      </c>
      <c r="I59" s="255"/>
      <c r="J59" s="1010" t="s">
        <v>431</v>
      </c>
      <c r="K59" s="1010" t="s">
        <v>424</v>
      </c>
      <c r="L59" s="1013" t="s">
        <v>432</v>
      </c>
      <c r="M59" s="221">
        <v>54000</v>
      </c>
      <c r="N59" s="222" t="str">
        <f t="shared" si="51"/>
        <v>MUY ALTA</v>
      </c>
      <c r="O59" s="223">
        <f t="shared" si="48"/>
        <v>1</v>
      </c>
      <c r="P59" s="927" t="s">
        <v>201</v>
      </c>
      <c r="Q59" s="267">
        <v>0.6</v>
      </c>
      <c r="R59" s="222" t="str">
        <f t="shared" si="1"/>
        <v>MODERADO</v>
      </c>
      <c r="S59" s="223">
        <f t="shared" si="50"/>
        <v>0.6</v>
      </c>
      <c r="T59" s="225" t="str">
        <f t="shared" si="56"/>
        <v>ALTO</v>
      </c>
      <c r="U59" s="154">
        <v>1</v>
      </c>
      <c r="V59" s="268" t="s">
        <v>433</v>
      </c>
      <c r="W59" s="154" t="s">
        <v>322</v>
      </c>
      <c r="X59" s="178" t="s">
        <v>190</v>
      </c>
      <c r="Y59" s="178" t="s">
        <v>181</v>
      </c>
      <c r="Z59" s="227" t="str">
        <f t="shared" si="33"/>
        <v>40%</v>
      </c>
      <c r="AA59" s="178" t="s">
        <v>182</v>
      </c>
      <c r="AB59" s="178" t="s">
        <v>183</v>
      </c>
      <c r="AC59" s="178" t="s">
        <v>184</v>
      </c>
      <c r="AD59" s="269"/>
      <c r="AE59" s="249">
        <f>IFERROR(IF(W60="Probabilidad",(O59-(+O59*Z60)),IF(W59="Impacto",O59,"")),"")</f>
        <v>0.6</v>
      </c>
      <c r="AF59" s="222" t="str">
        <f t="shared" si="39"/>
        <v>MEDIA</v>
      </c>
      <c r="AG59" s="227">
        <f t="shared" si="27"/>
        <v>0.6</v>
      </c>
      <c r="AH59" s="222" t="str">
        <f t="shared" si="40"/>
        <v>MODERADO</v>
      </c>
      <c r="AI59" s="227">
        <f t="shared" si="62"/>
        <v>0.6</v>
      </c>
      <c r="AJ59" s="225" t="str">
        <f t="shared" si="57"/>
        <v>MODERADO</v>
      </c>
      <c r="AK59" s="270" t="s">
        <v>266</v>
      </c>
      <c r="AL59" s="271"/>
      <c r="AM59" s="271"/>
      <c r="AN59" s="272"/>
      <c r="AO59" s="212" t="s">
        <v>434</v>
      </c>
      <c r="AP59" s="257" t="s">
        <v>188</v>
      </c>
    </row>
    <row r="60" spans="1:42" ht="409.5" hidden="1" x14ac:dyDescent="0.25">
      <c r="A60" s="1017"/>
      <c r="B60" s="1017"/>
      <c r="C60" s="1020"/>
      <c r="D60" s="1023"/>
      <c r="E60" s="1023"/>
      <c r="F60" s="1026"/>
      <c r="G60" s="1029"/>
      <c r="H60" s="237"/>
      <c r="I60" s="253"/>
      <c r="J60" s="1011"/>
      <c r="K60" s="1011"/>
      <c r="L60" s="1014"/>
      <c r="M60" s="273">
        <v>54000</v>
      </c>
      <c r="N60" s="240" t="str">
        <f t="shared" si="51"/>
        <v>MUY ALTA</v>
      </c>
      <c r="O60" s="241">
        <f t="shared" si="48"/>
        <v>1</v>
      </c>
      <c r="P60" s="928"/>
      <c r="Q60" s="274">
        <v>0.6</v>
      </c>
      <c r="R60" s="240" t="str">
        <f t="shared" si="1"/>
        <v>MODERADO</v>
      </c>
      <c r="S60" s="241">
        <f t="shared" si="50"/>
        <v>0.6</v>
      </c>
      <c r="T60" s="242" t="str">
        <f t="shared" si="56"/>
        <v>ALTO</v>
      </c>
      <c r="U60" s="138">
        <v>2</v>
      </c>
      <c r="V60" s="268" t="s">
        <v>435</v>
      </c>
      <c r="W60" s="138" t="s">
        <v>322</v>
      </c>
      <c r="X60" s="243" t="s">
        <v>190</v>
      </c>
      <c r="Y60" s="243" t="s">
        <v>181</v>
      </c>
      <c r="Z60" s="244" t="str">
        <f t="shared" si="33"/>
        <v>40%</v>
      </c>
      <c r="AA60" s="243" t="s">
        <v>182</v>
      </c>
      <c r="AB60" s="243" t="s">
        <v>183</v>
      </c>
      <c r="AC60" s="243" t="s">
        <v>184</v>
      </c>
      <c r="AD60" s="275">
        <f t="shared" si="60"/>
        <v>0.24</v>
      </c>
      <c r="AE60" s="275">
        <f t="shared" ref="AE60" si="63">AE59-AD60</f>
        <v>0.36</v>
      </c>
      <c r="AF60" s="240" t="str">
        <f t="shared" si="39"/>
        <v>BAJA</v>
      </c>
      <c r="AG60" s="244">
        <v>0.01</v>
      </c>
      <c r="AH60" s="240" t="str">
        <f t="shared" si="40"/>
        <v>MODERADO</v>
      </c>
      <c r="AI60" s="244">
        <f t="shared" si="62"/>
        <v>0.6</v>
      </c>
      <c r="AJ60" s="242" t="str">
        <f t="shared" si="57"/>
        <v>MODERADO</v>
      </c>
      <c r="AK60" s="276" t="s">
        <v>266</v>
      </c>
      <c r="AL60" s="277"/>
      <c r="AM60" s="277"/>
      <c r="AN60" s="277"/>
      <c r="AO60" s="212" t="s">
        <v>436</v>
      </c>
      <c r="AP60" s="278" t="s">
        <v>188</v>
      </c>
    </row>
    <row r="61" spans="1:42" ht="409.5" hidden="1" x14ac:dyDescent="0.35">
      <c r="A61" s="1018"/>
      <c r="B61" s="1018"/>
      <c r="C61" s="1021"/>
      <c r="D61" s="1024"/>
      <c r="E61" s="1024"/>
      <c r="F61" s="1027"/>
      <c r="G61" s="1030"/>
      <c r="H61" s="251"/>
      <c r="I61" s="255"/>
      <c r="J61" s="1012"/>
      <c r="K61" s="1012"/>
      <c r="L61" s="1015"/>
      <c r="M61" s="221">
        <v>54000</v>
      </c>
      <c r="N61" s="222" t="str">
        <f t="shared" si="51"/>
        <v>MUY ALTA</v>
      </c>
      <c r="O61" s="223">
        <f t="shared" si="48"/>
        <v>1</v>
      </c>
      <c r="P61" s="929"/>
      <c r="Q61" s="267">
        <v>0.6</v>
      </c>
      <c r="R61" s="222" t="str">
        <f t="shared" si="1"/>
        <v>MODERADO</v>
      </c>
      <c r="S61" s="223">
        <f t="shared" si="50"/>
        <v>0.6</v>
      </c>
      <c r="T61" s="225" t="str">
        <f t="shared" si="56"/>
        <v>ALTO</v>
      </c>
      <c r="U61" s="154">
        <v>3</v>
      </c>
      <c r="V61" s="268" t="s">
        <v>437</v>
      </c>
      <c r="W61" s="154" t="s">
        <v>322</v>
      </c>
      <c r="X61" s="178" t="s">
        <v>190</v>
      </c>
      <c r="Y61" s="178" t="s">
        <v>181</v>
      </c>
      <c r="Z61" s="227" t="str">
        <f t="shared" si="33"/>
        <v>40%</v>
      </c>
      <c r="AA61" s="178" t="s">
        <v>182</v>
      </c>
      <c r="AB61" s="178" t="s">
        <v>438</v>
      </c>
      <c r="AC61" s="178" t="s">
        <v>184</v>
      </c>
      <c r="AD61" s="269">
        <v>0.24</v>
      </c>
      <c r="AE61" s="269">
        <f>AE60-AD61</f>
        <v>0.12</v>
      </c>
      <c r="AF61" s="222" t="str">
        <f t="shared" si="39"/>
        <v>MUY BAJA</v>
      </c>
      <c r="AG61" s="227">
        <v>0.01</v>
      </c>
      <c r="AH61" s="222" t="str">
        <f t="shared" si="40"/>
        <v>MODERADO</v>
      </c>
      <c r="AI61" s="227">
        <f t="shared" si="62"/>
        <v>0.6</v>
      </c>
      <c r="AJ61" s="225" t="str">
        <f t="shared" si="57"/>
        <v>MODERADO</v>
      </c>
      <c r="AK61" s="270" t="s">
        <v>266</v>
      </c>
      <c r="AL61" s="271"/>
      <c r="AM61" s="271"/>
      <c r="AN61" s="271"/>
      <c r="AO61" s="208" t="s">
        <v>439</v>
      </c>
      <c r="AP61" s="257" t="s">
        <v>188</v>
      </c>
    </row>
    <row r="62" spans="1:42" ht="409.5" hidden="1" x14ac:dyDescent="0.35">
      <c r="A62" s="259" t="s">
        <v>373</v>
      </c>
      <c r="B62" s="259">
        <v>8</v>
      </c>
      <c r="C62" s="260" t="s">
        <v>428</v>
      </c>
      <c r="D62" s="279" t="s">
        <v>440</v>
      </c>
      <c r="E62" s="279" t="s">
        <v>441</v>
      </c>
      <c r="F62" s="262" t="s">
        <v>174</v>
      </c>
      <c r="G62" s="280" t="s">
        <v>42</v>
      </c>
      <c r="H62" s="251" t="s">
        <v>431</v>
      </c>
      <c r="I62" s="255"/>
      <c r="J62" s="220" t="s">
        <v>405</v>
      </c>
      <c r="K62" s="263" t="s">
        <v>387</v>
      </c>
      <c r="L62" s="264" t="s">
        <v>432</v>
      </c>
      <c r="M62" s="221">
        <v>54000</v>
      </c>
      <c r="N62" s="222" t="str">
        <f t="shared" si="51"/>
        <v>MUY ALTA</v>
      </c>
      <c r="O62" s="223">
        <f t="shared" si="48"/>
        <v>1</v>
      </c>
      <c r="P62" s="152" t="s">
        <v>201</v>
      </c>
      <c r="Q62" s="267">
        <v>0.6</v>
      </c>
      <c r="R62" s="222" t="str">
        <f t="shared" si="1"/>
        <v>MODERADO</v>
      </c>
      <c r="S62" s="223">
        <f t="shared" si="50"/>
        <v>0.6</v>
      </c>
      <c r="T62" s="225" t="str">
        <f t="shared" si="56"/>
        <v>ALTO</v>
      </c>
      <c r="U62" s="154">
        <v>1</v>
      </c>
      <c r="V62" s="268" t="s">
        <v>442</v>
      </c>
      <c r="W62" s="138" t="s">
        <v>322</v>
      </c>
      <c r="X62" s="178" t="s">
        <v>190</v>
      </c>
      <c r="Y62" s="178" t="s">
        <v>181</v>
      </c>
      <c r="Z62" s="227" t="str">
        <f t="shared" si="33"/>
        <v>40%</v>
      </c>
      <c r="AA62" s="178" t="s">
        <v>182</v>
      </c>
      <c r="AB62" s="178" t="s">
        <v>183</v>
      </c>
      <c r="AC62" s="178" t="s">
        <v>184</v>
      </c>
      <c r="AD62" s="269"/>
      <c r="AE62" s="249">
        <f>IFERROR(IF(W63="Probabilidad",(O62-(+O62*Z63)),IF(W62="Impacto",O62,"")),"")</f>
        <v>0.6</v>
      </c>
      <c r="AF62" s="222" t="str">
        <f t="shared" si="39"/>
        <v>MEDIA</v>
      </c>
      <c r="AG62" s="227">
        <f t="shared" si="27"/>
        <v>0.6</v>
      </c>
      <c r="AH62" s="222" t="str">
        <f t="shared" si="40"/>
        <v>MODERADO</v>
      </c>
      <c r="AI62" s="227">
        <f t="shared" si="62"/>
        <v>0.6</v>
      </c>
      <c r="AJ62" s="225" t="str">
        <f t="shared" si="57"/>
        <v>MODERADO</v>
      </c>
      <c r="AK62" s="276" t="s">
        <v>266</v>
      </c>
      <c r="AL62" s="271"/>
      <c r="AM62" s="271"/>
      <c r="AN62" s="271"/>
      <c r="AO62" s="120" t="s">
        <v>443</v>
      </c>
      <c r="AP62" s="257" t="s">
        <v>188</v>
      </c>
    </row>
    <row r="63" spans="1:42" ht="409.5" hidden="1" x14ac:dyDescent="0.35">
      <c r="A63" s="259" t="s">
        <v>373</v>
      </c>
      <c r="B63" s="259">
        <v>9</v>
      </c>
      <c r="C63" s="261" t="s">
        <v>444</v>
      </c>
      <c r="D63" s="279" t="s">
        <v>445</v>
      </c>
      <c r="E63" s="279" t="s">
        <v>446</v>
      </c>
      <c r="F63" s="262" t="s">
        <v>174</v>
      </c>
      <c r="G63" s="280" t="s">
        <v>447</v>
      </c>
      <c r="H63" s="251" t="s">
        <v>431</v>
      </c>
      <c r="I63" s="255"/>
      <c r="J63" s="220" t="s">
        <v>198</v>
      </c>
      <c r="K63" s="263" t="s">
        <v>209</v>
      </c>
      <c r="L63" s="264" t="s">
        <v>432</v>
      </c>
      <c r="M63" s="221">
        <v>19000</v>
      </c>
      <c r="N63" s="222" t="str">
        <f t="shared" si="51"/>
        <v>MUY ALTA</v>
      </c>
      <c r="O63" s="223">
        <f t="shared" si="48"/>
        <v>1</v>
      </c>
      <c r="P63" s="152" t="s">
        <v>201</v>
      </c>
      <c r="Q63" s="267">
        <v>0.6</v>
      </c>
      <c r="R63" s="222" t="str">
        <f t="shared" si="1"/>
        <v>MODERADO</v>
      </c>
      <c r="S63" s="223">
        <f t="shared" si="50"/>
        <v>0.6</v>
      </c>
      <c r="T63" s="225" t="str">
        <f t="shared" si="56"/>
        <v>ALTO</v>
      </c>
      <c r="U63" s="154">
        <v>1</v>
      </c>
      <c r="V63" s="281" t="s">
        <v>448</v>
      </c>
      <c r="W63" s="154" t="s">
        <v>322</v>
      </c>
      <c r="X63" s="178" t="s">
        <v>190</v>
      </c>
      <c r="Y63" s="178" t="s">
        <v>181</v>
      </c>
      <c r="Z63" s="227" t="str">
        <f t="shared" si="33"/>
        <v>40%</v>
      </c>
      <c r="AA63" s="178" t="s">
        <v>182</v>
      </c>
      <c r="AB63" s="178" t="s">
        <v>183</v>
      </c>
      <c r="AC63" s="178" t="s">
        <v>184</v>
      </c>
      <c r="AD63" s="269">
        <f t="shared" si="60"/>
        <v>0.24</v>
      </c>
      <c r="AE63" s="269">
        <f t="shared" si="61"/>
        <v>0.36</v>
      </c>
      <c r="AF63" s="222" t="str">
        <f t="shared" si="39"/>
        <v>BAJA</v>
      </c>
      <c r="AG63" s="227">
        <f t="shared" si="27"/>
        <v>0.36</v>
      </c>
      <c r="AH63" s="222" t="str">
        <f t="shared" si="40"/>
        <v>MODERADO</v>
      </c>
      <c r="AI63" s="227">
        <f t="shared" si="62"/>
        <v>0.6</v>
      </c>
      <c r="AJ63" s="225" t="str">
        <f t="shared" si="57"/>
        <v>MODERADO</v>
      </c>
      <c r="AK63" s="270" t="s">
        <v>266</v>
      </c>
      <c r="AL63" s="271"/>
      <c r="AM63" s="271"/>
      <c r="AN63" s="271"/>
      <c r="AO63" s="120" t="s">
        <v>44</v>
      </c>
      <c r="AP63" s="257" t="s">
        <v>366</v>
      </c>
    </row>
    <row r="64" spans="1:42" ht="409.5" hidden="1" x14ac:dyDescent="0.35">
      <c r="A64" s="282" t="s">
        <v>373</v>
      </c>
      <c r="B64" s="259">
        <v>10</v>
      </c>
      <c r="C64" s="283" t="s">
        <v>449</v>
      </c>
      <c r="D64" s="279" t="s">
        <v>450</v>
      </c>
      <c r="E64" s="279" t="s">
        <v>451</v>
      </c>
      <c r="F64" s="262" t="s">
        <v>174</v>
      </c>
      <c r="G64" s="280" t="s">
        <v>45</v>
      </c>
      <c r="H64" s="251" t="s">
        <v>386</v>
      </c>
      <c r="I64" s="255"/>
      <c r="J64" s="220" t="s">
        <v>386</v>
      </c>
      <c r="K64" s="220" t="s">
        <v>387</v>
      </c>
      <c r="L64" s="264" t="s">
        <v>452</v>
      </c>
      <c r="M64" s="221">
        <v>1140</v>
      </c>
      <c r="N64" s="222" t="str">
        <f t="shared" si="51"/>
        <v>ALTA</v>
      </c>
      <c r="O64" s="223">
        <f t="shared" si="48"/>
        <v>0.8</v>
      </c>
      <c r="P64" s="152" t="s">
        <v>201</v>
      </c>
      <c r="Q64" s="267">
        <v>0.6</v>
      </c>
      <c r="R64" s="222" t="str">
        <f t="shared" si="1"/>
        <v>MODERADO</v>
      </c>
      <c r="S64" s="223">
        <f t="shared" si="50"/>
        <v>0.6</v>
      </c>
      <c r="T64" s="225" t="str">
        <f t="shared" si="56"/>
        <v>ALTO</v>
      </c>
      <c r="U64" s="154">
        <v>1</v>
      </c>
      <c r="V64" s="281" t="s">
        <v>453</v>
      </c>
      <c r="W64" s="154" t="s">
        <v>322</v>
      </c>
      <c r="X64" s="178" t="s">
        <v>190</v>
      </c>
      <c r="Y64" s="178" t="s">
        <v>181</v>
      </c>
      <c r="Z64" s="227" t="str">
        <f t="shared" si="33"/>
        <v>40%</v>
      </c>
      <c r="AA64" s="178" t="s">
        <v>182</v>
      </c>
      <c r="AB64" s="178" t="s">
        <v>183</v>
      </c>
      <c r="AC64" s="178" t="s">
        <v>184</v>
      </c>
      <c r="AD64" s="269">
        <f>IF(ISBLANK(V64),0,Z64*AE63)</f>
        <v>0.14399999999999999</v>
      </c>
      <c r="AE64" s="269">
        <f>AE63-AD64</f>
        <v>0.216</v>
      </c>
      <c r="AF64" s="222" t="str">
        <f t="shared" si="39"/>
        <v>BAJA</v>
      </c>
      <c r="AG64" s="227">
        <f t="shared" si="27"/>
        <v>0.216</v>
      </c>
      <c r="AH64" s="222" t="str">
        <f t="shared" si="40"/>
        <v>MODERADO</v>
      </c>
      <c r="AI64" s="227">
        <f t="shared" si="62"/>
        <v>0.6</v>
      </c>
      <c r="AJ64" s="225" t="str">
        <f t="shared" si="57"/>
        <v>MODERADO</v>
      </c>
      <c r="AK64" s="284" t="s">
        <v>266</v>
      </c>
      <c r="AL64" s="271"/>
      <c r="AM64" s="271"/>
      <c r="AN64" s="271"/>
      <c r="AO64" s="120" t="s">
        <v>46</v>
      </c>
      <c r="AP64" s="154" t="s">
        <v>188</v>
      </c>
    </row>
    <row r="65" spans="1:42" ht="409.5" hidden="1" x14ac:dyDescent="0.2">
      <c r="A65" s="866" t="s">
        <v>454</v>
      </c>
      <c r="B65" s="866">
        <v>1</v>
      </c>
      <c r="C65" s="869" t="s">
        <v>455</v>
      </c>
      <c r="D65" s="869" t="s">
        <v>456</v>
      </c>
      <c r="E65" s="869" t="s">
        <v>457</v>
      </c>
      <c r="F65" s="898"/>
      <c r="G65" s="869" t="s">
        <v>96</v>
      </c>
      <c r="H65" s="147"/>
      <c r="I65" s="142"/>
      <c r="J65" s="142"/>
      <c r="K65" s="142"/>
      <c r="L65" s="159"/>
      <c r="M65" s="143">
        <v>5000</v>
      </c>
      <c r="N65" s="144" t="str">
        <f t="shared" si="51"/>
        <v>ALTA</v>
      </c>
      <c r="O65" s="145">
        <f t="shared" si="48"/>
        <v>0.8</v>
      </c>
      <c r="P65" s="126" t="s">
        <v>458</v>
      </c>
      <c r="Q65" s="146">
        <v>0.2</v>
      </c>
      <c r="R65" s="144" t="str">
        <f t="shared" si="1"/>
        <v>LEVE</v>
      </c>
      <c r="S65" s="145">
        <f t="shared" si="50"/>
        <v>0.2</v>
      </c>
      <c r="T65" s="151" t="str">
        <f t="shared" si="56"/>
        <v>MODERADO</v>
      </c>
      <c r="U65" s="147">
        <v>1</v>
      </c>
      <c r="V65" s="285" t="s">
        <v>459</v>
      </c>
      <c r="W65" s="147" t="s">
        <v>322</v>
      </c>
      <c r="X65" s="148" t="s">
        <v>190</v>
      </c>
      <c r="Y65" s="148" t="s">
        <v>234</v>
      </c>
      <c r="Z65" s="149" t="str">
        <f t="shared" si="33"/>
        <v>50%</v>
      </c>
      <c r="AA65" s="148" t="s">
        <v>182</v>
      </c>
      <c r="AB65" s="148" t="s">
        <v>183</v>
      </c>
      <c r="AC65" s="148" t="s">
        <v>184</v>
      </c>
      <c r="AD65" s="148"/>
      <c r="AE65" s="150">
        <f t="shared" ref="AE65:AE66" si="64">IFERROR(IF(W65="Probabilidad",(O65-(+O65*Z65)),IF(W65="Impacto",O65,"")),"")</f>
        <v>0.4</v>
      </c>
      <c r="AF65" s="144" t="str">
        <f t="shared" si="39"/>
        <v>BAJA</v>
      </c>
      <c r="AG65" s="149">
        <f t="shared" si="27"/>
        <v>0.4</v>
      </c>
      <c r="AH65" s="144" t="str">
        <f t="shared" si="40"/>
        <v>LEVE</v>
      </c>
      <c r="AI65" s="149">
        <f t="shared" si="62"/>
        <v>0.2</v>
      </c>
      <c r="AJ65" s="151" t="str">
        <f t="shared" si="57"/>
        <v>BAJO</v>
      </c>
      <c r="AK65" s="990" t="s">
        <v>243</v>
      </c>
      <c r="AL65" s="147"/>
      <c r="AM65" s="286"/>
      <c r="AN65" s="183"/>
      <c r="AO65" s="180" t="s">
        <v>460</v>
      </c>
      <c r="AP65" s="154" t="s">
        <v>366</v>
      </c>
    </row>
    <row r="66" spans="1:42" ht="409.5" hidden="1" x14ac:dyDescent="0.2">
      <c r="A66" s="867"/>
      <c r="B66" s="867"/>
      <c r="C66" s="870"/>
      <c r="D66" s="870"/>
      <c r="E66" s="870"/>
      <c r="F66" s="899"/>
      <c r="G66" s="870"/>
      <c r="H66" s="147"/>
      <c r="I66" s="142"/>
      <c r="J66" s="142"/>
      <c r="K66" s="142"/>
      <c r="L66" s="159"/>
      <c r="M66" s="143">
        <v>5000</v>
      </c>
      <c r="N66" s="144" t="str">
        <f t="shared" si="51"/>
        <v>ALTA</v>
      </c>
      <c r="O66" s="145">
        <f t="shared" si="48"/>
        <v>0.8</v>
      </c>
      <c r="P66" s="126" t="s">
        <v>458</v>
      </c>
      <c r="Q66" s="146">
        <v>0.2</v>
      </c>
      <c r="R66" s="144" t="str">
        <f>IF(Q66=0.2,"LEVE",IF(Q66=0.4,"MENOR",IF(Q66=0.6,"MODERADO",IF(Q66=0.8,"MAYOR",IF(Q66=1,"CATASTROFICO","")))))</f>
        <v>LEVE</v>
      </c>
      <c r="S66" s="145">
        <f t="shared" si="50"/>
        <v>0.2</v>
      </c>
      <c r="T66" s="151" t="str">
        <f t="shared" si="56"/>
        <v>MODERADO</v>
      </c>
      <c r="U66" s="147">
        <v>2</v>
      </c>
      <c r="V66" s="120" t="s">
        <v>461</v>
      </c>
      <c r="W66" s="147" t="s">
        <v>322</v>
      </c>
      <c r="X66" s="148" t="s">
        <v>190</v>
      </c>
      <c r="Y66" s="148" t="s">
        <v>234</v>
      </c>
      <c r="Z66" s="149" t="str">
        <f t="shared" si="33"/>
        <v>50%</v>
      </c>
      <c r="AA66" s="148" t="s">
        <v>182</v>
      </c>
      <c r="AB66" s="148" t="s">
        <v>183</v>
      </c>
      <c r="AC66" s="148" t="s">
        <v>184</v>
      </c>
      <c r="AD66" s="148"/>
      <c r="AE66" s="150">
        <f t="shared" si="64"/>
        <v>0.4</v>
      </c>
      <c r="AF66" s="144" t="str">
        <f t="shared" si="39"/>
        <v>BAJA</v>
      </c>
      <c r="AG66" s="149">
        <f t="shared" si="27"/>
        <v>0.4</v>
      </c>
      <c r="AH66" s="144" t="str">
        <f>R66</f>
        <v>LEVE</v>
      </c>
      <c r="AI66" s="149">
        <f t="shared" si="62"/>
        <v>0.2</v>
      </c>
      <c r="AJ66" s="151" t="str">
        <f t="shared" si="57"/>
        <v>BAJO</v>
      </c>
      <c r="AK66" s="1009"/>
      <c r="AL66" s="147"/>
      <c r="AM66" s="286"/>
      <c r="AN66" s="183"/>
      <c r="AO66" s="153" t="s">
        <v>462</v>
      </c>
      <c r="AP66" s="154" t="s">
        <v>188</v>
      </c>
    </row>
    <row r="67" spans="1:42" ht="409.5" hidden="1" x14ac:dyDescent="0.2">
      <c r="A67" s="868"/>
      <c r="B67" s="868"/>
      <c r="C67" s="871"/>
      <c r="D67" s="871"/>
      <c r="E67" s="871"/>
      <c r="F67" s="900"/>
      <c r="G67" s="871"/>
      <c r="H67" s="147"/>
      <c r="I67" s="142"/>
      <c r="J67" s="142"/>
      <c r="K67" s="142"/>
      <c r="L67" s="159"/>
      <c r="M67" s="143">
        <v>5000</v>
      </c>
      <c r="N67" s="144" t="str">
        <f t="shared" si="51"/>
        <v>ALTA</v>
      </c>
      <c r="O67" s="145">
        <f t="shared" si="48"/>
        <v>0.8</v>
      </c>
      <c r="P67" s="126" t="s">
        <v>458</v>
      </c>
      <c r="Q67" s="146">
        <v>0.2</v>
      </c>
      <c r="R67" s="144" t="str">
        <f t="shared" si="1"/>
        <v>LEVE</v>
      </c>
      <c r="S67" s="145">
        <f t="shared" si="50"/>
        <v>0.2</v>
      </c>
      <c r="T67" s="151" t="str">
        <f t="shared" si="56"/>
        <v>MODERADO</v>
      </c>
      <c r="U67" s="147">
        <v>3</v>
      </c>
      <c r="V67" s="120" t="s">
        <v>463</v>
      </c>
      <c r="W67" s="147" t="s">
        <v>322</v>
      </c>
      <c r="X67" s="148" t="s">
        <v>190</v>
      </c>
      <c r="Y67" s="148" t="s">
        <v>234</v>
      </c>
      <c r="Z67" s="149" t="str">
        <f t="shared" si="33"/>
        <v>50%</v>
      </c>
      <c r="AA67" s="148" t="s">
        <v>182</v>
      </c>
      <c r="AB67" s="148" t="s">
        <v>183</v>
      </c>
      <c r="AC67" s="148" t="s">
        <v>184</v>
      </c>
      <c r="AD67" s="288">
        <f>IF(ISBLANK(V66),0,Z67*AE65)</f>
        <v>0.2</v>
      </c>
      <c r="AE67" s="288">
        <f>AE65-AD67</f>
        <v>0.2</v>
      </c>
      <c r="AF67" s="144" t="str">
        <f t="shared" si="39"/>
        <v>MUY BAJA</v>
      </c>
      <c r="AG67" s="149">
        <f t="shared" si="27"/>
        <v>0.2</v>
      </c>
      <c r="AH67" s="144" t="str">
        <f t="shared" si="40"/>
        <v>LEVE</v>
      </c>
      <c r="AI67" s="149">
        <f t="shared" si="62"/>
        <v>0.2</v>
      </c>
      <c r="AJ67" s="151" t="str">
        <f t="shared" si="57"/>
        <v>BAJO</v>
      </c>
      <c r="AK67" s="991"/>
      <c r="AL67" s="147"/>
      <c r="AM67" s="286"/>
      <c r="AN67" s="183"/>
      <c r="AO67" s="180" t="s">
        <v>464</v>
      </c>
      <c r="AP67" s="154" t="s">
        <v>188</v>
      </c>
    </row>
    <row r="68" spans="1:42" ht="409.5" hidden="1" x14ac:dyDescent="0.2">
      <c r="A68" s="907" t="s">
        <v>454</v>
      </c>
      <c r="B68" s="907">
        <v>2</v>
      </c>
      <c r="C68" s="869" t="s">
        <v>465</v>
      </c>
      <c r="D68" s="869" t="s">
        <v>466</v>
      </c>
      <c r="E68" s="869" t="s">
        <v>467</v>
      </c>
      <c r="F68" s="869" t="s">
        <v>174</v>
      </c>
      <c r="G68" s="869" t="s">
        <v>468</v>
      </c>
      <c r="H68" s="147"/>
      <c r="I68" s="142"/>
      <c r="J68" s="142"/>
      <c r="K68" s="142"/>
      <c r="L68" s="159"/>
      <c r="M68" s="143">
        <v>6000</v>
      </c>
      <c r="N68" s="144" t="str">
        <f t="shared" si="51"/>
        <v>MUY ALTA</v>
      </c>
      <c r="O68" s="145">
        <f t="shared" si="48"/>
        <v>1</v>
      </c>
      <c r="P68" s="126" t="s">
        <v>469</v>
      </c>
      <c r="Q68" s="146">
        <v>0.6</v>
      </c>
      <c r="R68" s="144" t="str">
        <f t="shared" si="1"/>
        <v>MODERADO</v>
      </c>
      <c r="S68" s="145">
        <f t="shared" si="50"/>
        <v>0.6</v>
      </c>
      <c r="T68" s="151" t="str">
        <f t="shared" si="56"/>
        <v>ALTO</v>
      </c>
      <c r="U68" s="147">
        <v>1</v>
      </c>
      <c r="V68" s="120" t="s">
        <v>470</v>
      </c>
      <c r="W68" s="147" t="s">
        <v>322</v>
      </c>
      <c r="X68" s="148" t="s">
        <v>190</v>
      </c>
      <c r="Y68" s="148" t="s">
        <v>234</v>
      </c>
      <c r="Z68" s="149" t="str">
        <f t="shared" si="33"/>
        <v>50%</v>
      </c>
      <c r="AA68" s="148" t="s">
        <v>182</v>
      </c>
      <c r="AB68" s="148" t="s">
        <v>183</v>
      </c>
      <c r="AC68" s="148" t="s">
        <v>184</v>
      </c>
      <c r="AD68" s="148"/>
      <c r="AE68" s="150">
        <f t="shared" ref="AE68" si="65">IFERROR(IF(W68="Probabilidad",(O68-(+O68*Z68)),IF(W68="Impacto",O68,"")),"")</f>
        <v>0.5</v>
      </c>
      <c r="AF68" s="322" t="s">
        <v>560</v>
      </c>
      <c r="AG68" s="149">
        <f t="shared" si="27"/>
        <v>0.5</v>
      </c>
      <c r="AH68" s="144" t="str">
        <f t="shared" si="40"/>
        <v>MODERADO</v>
      </c>
      <c r="AI68" s="149">
        <f t="shared" si="62"/>
        <v>0.6</v>
      </c>
      <c r="AJ68" s="151" t="s">
        <v>560</v>
      </c>
      <c r="AK68" s="141" t="s">
        <v>185</v>
      </c>
      <c r="AL68" s="147"/>
      <c r="AM68" s="286"/>
      <c r="AN68" s="183"/>
      <c r="AO68" s="153" t="s">
        <v>471</v>
      </c>
      <c r="AP68" s="154" t="s">
        <v>188</v>
      </c>
    </row>
    <row r="69" spans="1:42" ht="409.5" hidden="1" x14ac:dyDescent="0.2">
      <c r="A69" s="908"/>
      <c r="B69" s="908"/>
      <c r="C69" s="870"/>
      <c r="D69" s="870"/>
      <c r="E69" s="870"/>
      <c r="F69" s="870"/>
      <c r="G69" s="870"/>
      <c r="H69" s="147"/>
      <c r="I69" s="142"/>
      <c r="J69" s="142"/>
      <c r="K69" s="142"/>
      <c r="L69" s="159"/>
      <c r="M69" s="143">
        <v>6000</v>
      </c>
      <c r="N69" s="144" t="str">
        <f t="shared" si="51"/>
        <v>MUY ALTA</v>
      </c>
      <c r="O69" s="145">
        <f t="shared" si="48"/>
        <v>1</v>
      </c>
      <c r="P69" s="126" t="s">
        <v>469</v>
      </c>
      <c r="Q69" s="146">
        <v>0.6</v>
      </c>
      <c r="R69" s="144" t="str">
        <f t="shared" si="1"/>
        <v>MODERADO</v>
      </c>
      <c r="S69" s="145">
        <f t="shared" si="50"/>
        <v>0.6</v>
      </c>
      <c r="T69" s="151" t="str">
        <f t="shared" si="56"/>
        <v>ALTO</v>
      </c>
      <c r="U69" s="147">
        <v>2</v>
      </c>
      <c r="V69" s="120" t="s">
        <v>472</v>
      </c>
      <c r="W69" s="147" t="s">
        <v>322</v>
      </c>
      <c r="X69" s="148" t="s">
        <v>190</v>
      </c>
      <c r="Y69" s="148" t="s">
        <v>234</v>
      </c>
      <c r="Z69" s="149" t="str">
        <f t="shared" si="33"/>
        <v>50%</v>
      </c>
      <c r="AA69" s="148" t="s">
        <v>182</v>
      </c>
      <c r="AB69" s="148" t="s">
        <v>183</v>
      </c>
      <c r="AC69" s="148" t="s">
        <v>184</v>
      </c>
      <c r="AD69" s="288">
        <f>IF(ISBLANK(V69),0,Z69*AE68)</f>
        <v>0.25</v>
      </c>
      <c r="AE69" s="288" t="e">
        <f>$AE68-$AC$19</f>
        <v>#VALUE!</v>
      </c>
      <c r="AF69" s="321" t="s">
        <v>193</v>
      </c>
      <c r="AG69" s="149" t="e">
        <f t="shared" si="27"/>
        <v>#VALUE!</v>
      </c>
      <c r="AH69" s="144" t="str">
        <f t="shared" si="40"/>
        <v>MODERADO</v>
      </c>
      <c r="AI69" s="149">
        <f t="shared" si="62"/>
        <v>0.6</v>
      </c>
      <c r="AJ69" s="151" t="s">
        <v>193</v>
      </c>
      <c r="AK69" s="289"/>
      <c r="AL69" s="147"/>
      <c r="AM69" s="286"/>
      <c r="AN69" s="183"/>
      <c r="AO69" s="153" t="s">
        <v>473</v>
      </c>
      <c r="AP69" s="154" t="s">
        <v>188</v>
      </c>
    </row>
    <row r="70" spans="1:42" ht="409.5" hidden="1" x14ac:dyDescent="0.2">
      <c r="A70" s="908"/>
      <c r="B70" s="908"/>
      <c r="C70" s="870"/>
      <c r="D70" s="870"/>
      <c r="E70" s="870"/>
      <c r="F70" s="870"/>
      <c r="G70" s="870"/>
      <c r="H70" s="147"/>
      <c r="I70" s="142"/>
      <c r="J70" s="142"/>
      <c r="K70" s="142"/>
      <c r="L70" s="159"/>
      <c r="M70" s="143">
        <v>6000</v>
      </c>
      <c r="N70" s="144" t="str">
        <f t="shared" si="51"/>
        <v>MUY ALTA</v>
      </c>
      <c r="O70" s="145">
        <f t="shared" si="48"/>
        <v>1</v>
      </c>
      <c r="P70" s="145" t="s">
        <v>469</v>
      </c>
      <c r="Q70" s="146">
        <v>0.6</v>
      </c>
      <c r="R70" s="144" t="str">
        <f t="shared" si="1"/>
        <v>MODERADO</v>
      </c>
      <c r="S70" s="145">
        <f t="shared" si="50"/>
        <v>0.6</v>
      </c>
      <c r="T70" s="151" t="str">
        <f t="shared" si="56"/>
        <v>ALTO</v>
      </c>
      <c r="U70" s="147">
        <v>3</v>
      </c>
      <c r="V70" s="120" t="s">
        <v>474</v>
      </c>
      <c r="W70" s="147" t="s">
        <v>322</v>
      </c>
      <c r="X70" s="148" t="s">
        <v>190</v>
      </c>
      <c r="Y70" s="148" t="s">
        <v>234</v>
      </c>
      <c r="Z70" s="149" t="str">
        <f t="shared" si="33"/>
        <v>50%</v>
      </c>
      <c r="AA70" s="148" t="s">
        <v>182</v>
      </c>
      <c r="AB70" s="148" t="s">
        <v>183</v>
      </c>
      <c r="AC70" s="148" t="s">
        <v>184</v>
      </c>
      <c r="AD70" s="148"/>
      <c r="AE70" s="288" t="e">
        <f>$AE69-$AC$19</f>
        <v>#VALUE!</v>
      </c>
      <c r="AF70" s="321" t="s">
        <v>193</v>
      </c>
      <c r="AG70" s="149">
        <v>0.2</v>
      </c>
      <c r="AH70" s="144" t="str">
        <f t="shared" si="40"/>
        <v>MODERADO</v>
      </c>
      <c r="AI70" s="149">
        <f t="shared" si="62"/>
        <v>0.6</v>
      </c>
      <c r="AJ70" s="151" t="s">
        <v>193</v>
      </c>
      <c r="AK70" s="289"/>
      <c r="AL70" s="147"/>
      <c r="AM70" s="286"/>
      <c r="AN70" s="183"/>
      <c r="AO70" s="180" t="s">
        <v>475</v>
      </c>
      <c r="AP70" s="154" t="s">
        <v>188</v>
      </c>
    </row>
    <row r="71" spans="1:42" ht="409.5" hidden="1" x14ac:dyDescent="0.2">
      <c r="A71" s="909"/>
      <c r="B71" s="909"/>
      <c r="C71" s="871"/>
      <c r="D71" s="871"/>
      <c r="E71" s="871"/>
      <c r="F71" s="871"/>
      <c r="G71" s="871"/>
      <c r="H71" s="147"/>
      <c r="I71" s="142"/>
      <c r="J71" s="142"/>
      <c r="K71" s="142"/>
      <c r="L71" s="159"/>
      <c r="M71" s="143">
        <v>6000</v>
      </c>
      <c r="N71" s="144" t="str">
        <f t="shared" si="51"/>
        <v>MUY ALTA</v>
      </c>
      <c r="O71" s="145">
        <f t="shared" si="48"/>
        <v>1</v>
      </c>
      <c r="P71" s="145" t="s">
        <v>469</v>
      </c>
      <c r="Q71" s="146">
        <v>0.6</v>
      </c>
      <c r="R71" s="144" t="str">
        <f t="shared" si="1"/>
        <v>MODERADO</v>
      </c>
      <c r="S71" s="145">
        <f t="shared" si="50"/>
        <v>0.6</v>
      </c>
      <c r="T71" s="151" t="str">
        <f t="shared" si="56"/>
        <v>ALTO</v>
      </c>
      <c r="U71" s="147">
        <v>4</v>
      </c>
      <c r="V71" s="120" t="s">
        <v>476</v>
      </c>
      <c r="W71" s="147" t="s">
        <v>322</v>
      </c>
      <c r="X71" s="148" t="s">
        <v>190</v>
      </c>
      <c r="Y71" s="148" t="s">
        <v>234</v>
      </c>
      <c r="Z71" s="149" t="str">
        <f t="shared" si="33"/>
        <v>50%</v>
      </c>
      <c r="AA71" s="148" t="s">
        <v>182</v>
      </c>
      <c r="AB71" s="148" t="s">
        <v>183</v>
      </c>
      <c r="AC71" s="148" t="s">
        <v>184</v>
      </c>
      <c r="AD71" s="288" t="e">
        <f>IF(ISBLANK(V71),0,Z71*AE70)</f>
        <v>#VALUE!</v>
      </c>
      <c r="AE71" s="288" t="e">
        <f>AE70-AD71</f>
        <v>#VALUE!</v>
      </c>
      <c r="AF71" s="323" t="s">
        <v>265</v>
      </c>
      <c r="AG71" s="149">
        <v>0.2</v>
      </c>
      <c r="AH71" s="144" t="str">
        <f t="shared" si="40"/>
        <v>MODERADO</v>
      </c>
      <c r="AI71" s="149">
        <f t="shared" si="62"/>
        <v>0.6</v>
      </c>
      <c r="AJ71" s="151" t="s">
        <v>193</v>
      </c>
      <c r="AK71" s="291"/>
      <c r="AL71" s="147"/>
      <c r="AM71" s="286"/>
      <c r="AN71" s="183"/>
      <c r="AO71" s="153" t="s">
        <v>477</v>
      </c>
      <c r="AP71" s="154" t="s">
        <v>188</v>
      </c>
    </row>
    <row r="72" spans="1:42" ht="409.5" hidden="1" x14ac:dyDescent="0.2">
      <c r="A72" s="866" t="s">
        <v>454</v>
      </c>
      <c r="B72" s="866">
        <v>3</v>
      </c>
      <c r="C72" s="957" t="s">
        <v>478</v>
      </c>
      <c r="D72" s="869" t="s">
        <v>479</v>
      </c>
      <c r="E72" s="869" t="s">
        <v>480</v>
      </c>
      <c r="F72" s="869" t="s">
        <v>174</v>
      </c>
      <c r="G72" s="919" t="s">
        <v>97</v>
      </c>
      <c r="H72" s="147"/>
      <c r="I72" s="142"/>
      <c r="J72" s="142"/>
      <c r="K72" s="142"/>
      <c r="L72" s="159"/>
      <c r="M72" s="143">
        <v>5001</v>
      </c>
      <c r="N72" s="144" t="str">
        <f t="shared" si="51"/>
        <v>MUY ALTA</v>
      </c>
      <c r="O72" s="145">
        <f t="shared" si="48"/>
        <v>1</v>
      </c>
      <c r="P72" s="156" t="s">
        <v>361</v>
      </c>
      <c r="Q72" s="146">
        <v>0.6</v>
      </c>
      <c r="R72" s="144" t="str">
        <f t="shared" si="1"/>
        <v>MODERADO</v>
      </c>
      <c r="S72" s="145">
        <f t="shared" si="50"/>
        <v>0.6</v>
      </c>
      <c r="T72" s="151" t="str">
        <f t="shared" si="56"/>
        <v>ALTO</v>
      </c>
      <c r="U72" s="147">
        <v>1</v>
      </c>
      <c r="V72" s="135" t="s">
        <v>481</v>
      </c>
      <c r="W72" s="147" t="s">
        <v>322</v>
      </c>
      <c r="X72" s="148" t="s">
        <v>190</v>
      </c>
      <c r="Y72" s="148" t="s">
        <v>234</v>
      </c>
      <c r="Z72" s="149" t="str">
        <f t="shared" si="33"/>
        <v>50%</v>
      </c>
      <c r="AA72" s="148" t="s">
        <v>182</v>
      </c>
      <c r="AB72" s="148" t="s">
        <v>183</v>
      </c>
      <c r="AC72" s="148" t="s">
        <v>184</v>
      </c>
      <c r="AD72" s="288" t="e">
        <f t="shared" ref="AD72:AD76" si="66">IF(ISBLANK(V72),0,Z72*AE71)</f>
        <v>#VALUE!</v>
      </c>
      <c r="AE72" s="288" t="e">
        <f t="shared" ref="AE72:AE76" si="67">AE71-AD72</f>
        <v>#VALUE!</v>
      </c>
      <c r="AF72" s="322" t="s">
        <v>560</v>
      </c>
      <c r="AG72" s="149">
        <v>0.2</v>
      </c>
      <c r="AH72" s="144" t="str">
        <f t="shared" si="40"/>
        <v>MODERADO</v>
      </c>
      <c r="AI72" s="149">
        <f t="shared" si="62"/>
        <v>0.6</v>
      </c>
      <c r="AJ72" s="151" t="s">
        <v>193</v>
      </c>
      <c r="AK72" s="141" t="s">
        <v>185</v>
      </c>
      <c r="AL72" s="147"/>
      <c r="AM72" s="286"/>
      <c r="AN72" s="183"/>
      <c r="AO72" s="292" t="s">
        <v>482</v>
      </c>
      <c r="AP72" s="154" t="s">
        <v>188</v>
      </c>
    </row>
    <row r="73" spans="1:42" ht="409.5" hidden="1" x14ac:dyDescent="0.2">
      <c r="A73" s="867"/>
      <c r="B73" s="867"/>
      <c r="C73" s="1008"/>
      <c r="D73" s="870"/>
      <c r="E73" s="870"/>
      <c r="F73" s="870"/>
      <c r="G73" s="920"/>
      <c r="H73" s="147"/>
      <c r="I73" s="142"/>
      <c r="J73" s="142"/>
      <c r="K73" s="142"/>
      <c r="L73" s="159"/>
      <c r="M73" s="143">
        <v>5001</v>
      </c>
      <c r="N73" s="144" t="str">
        <f t="shared" si="51"/>
        <v>MUY ALTA</v>
      </c>
      <c r="O73" s="145">
        <f t="shared" si="48"/>
        <v>1</v>
      </c>
      <c r="P73" s="156" t="s">
        <v>361</v>
      </c>
      <c r="Q73" s="146">
        <v>0.6</v>
      </c>
      <c r="R73" s="144" t="str">
        <f t="shared" si="1"/>
        <v>MODERADO</v>
      </c>
      <c r="S73" s="145">
        <f t="shared" si="50"/>
        <v>0.6</v>
      </c>
      <c r="T73" s="151" t="str">
        <f t="shared" si="56"/>
        <v>ALTO</v>
      </c>
      <c r="U73" s="147">
        <v>2</v>
      </c>
      <c r="V73" s="135" t="s">
        <v>483</v>
      </c>
      <c r="W73" s="147" t="s">
        <v>322</v>
      </c>
      <c r="X73" s="148" t="s">
        <v>190</v>
      </c>
      <c r="Y73" s="148" t="s">
        <v>234</v>
      </c>
      <c r="Z73" s="149" t="str">
        <f t="shared" si="33"/>
        <v>50%</v>
      </c>
      <c r="AA73" s="148" t="s">
        <v>182</v>
      </c>
      <c r="AB73" s="148" t="s">
        <v>183</v>
      </c>
      <c r="AC73" s="148" t="s">
        <v>184</v>
      </c>
      <c r="AD73" s="288" t="e">
        <f t="shared" si="66"/>
        <v>#VALUE!</v>
      </c>
      <c r="AE73" s="288" t="e">
        <f t="shared" si="67"/>
        <v>#VALUE!</v>
      </c>
      <c r="AF73" s="321" t="s">
        <v>193</v>
      </c>
      <c r="AG73" s="149">
        <v>0.2</v>
      </c>
      <c r="AH73" s="144" t="str">
        <f t="shared" si="40"/>
        <v>MODERADO</v>
      </c>
      <c r="AI73" s="149">
        <f t="shared" si="62"/>
        <v>0.6</v>
      </c>
      <c r="AJ73" s="151" t="s">
        <v>193</v>
      </c>
      <c r="AK73" s="289"/>
      <c r="AL73" s="147"/>
      <c r="AM73" s="286"/>
      <c r="AN73" s="183"/>
      <c r="AO73" s="292" t="s">
        <v>484</v>
      </c>
      <c r="AP73" s="154" t="s">
        <v>188</v>
      </c>
    </row>
    <row r="74" spans="1:42" ht="409.5" hidden="1" x14ac:dyDescent="0.2">
      <c r="A74" s="867"/>
      <c r="B74" s="867"/>
      <c r="C74" s="1008"/>
      <c r="D74" s="870"/>
      <c r="E74" s="870"/>
      <c r="F74" s="870"/>
      <c r="G74" s="920"/>
      <c r="H74" s="147"/>
      <c r="I74" s="142"/>
      <c r="J74" s="142"/>
      <c r="K74" s="142"/>
      <c r="L74" s="159"/>
      <c r="M74" s="143">
        <v>5001</v>
      </c>
      <c r="N74" s="144" t="str">
        <f t="shared" si="51"/>
        <v>MUY ALTA</v>
      </c>
      <c r="O74" s="145">
        <f t="shared" si="48"/>
        <v>1</v>
      </c>
      <c r="P74" s="156" t="s">
        <v>361</v>
      </c>
      <c r="Q74" s="146">
        <v>0.6</v>
      </c>
      <c r="R74" s="144" t="str">
        <f t="shared" si="1"/>
        <v>MODERADO</v>
      </c>
      <c r="S74" s="145">
        <f t="shared" si="50"/>
        <v>0.6</v>
      </c>
      <c r="T74" s="151" t="str">
        <f t="shared" si="56"/>
        <v>ALTO</v>
      </c>
      <c r="U74" s="147">
        <v>3</v>
      </c>
      <c r="V74" s="120" t="s">
        <v>485</v>
      </c>
      <c r="W74" s="147" t="s">
        <v>322</v>
      </c>
      <c r="X74" s="148" t="s">
        <v>190</v>
      </c>
      <c r="Y74" s="148" t="s">
        <v>234</v>
      </c>
      <c r="Z74" s="149" t="str">
        <f t="shared" si="33"/>
        <v>50%</v>
      </c>
      <c r="AA74" s="148" t="s">
        <v>182</v>
      </c>
      <c r="AB74" s="148" t="s">
        <v>183</v>
      </c>
      <c r="AC74" s="148" t="s">
        <v>184</v>
      </c>
      <c r="AD74" s="288" t="e">
        <f t="shared" si="66"/>
        <v>#VALUE!</v>
      </c>
      <c r="AE74" s="288" t="e">
        <f t="shared" si="67"/>
        <v>#VALUE!</v>
      </c>
      <c r="AF74" s="323" t="s">
        <v>265</v>
      </c>
      <c r="AG74" s="149">
        <v>0.2</v>
      </c>
      <c r="AH74" s="144" t="str">
        <f t="shared" si="40"/>
        <v>MODERADO</v>
      </c>
      <c r="AI74" s="149">
        <f t="shared" si="62"/>
        <v>0.6</v>
      </c>
      <c r="AJ74" s="151" t="s">
        <v>193</v>
      </c>
      <c r="AK74" s="289"/>
      <c r="AL74" s="147"/>
      <c r="AM74" s="286"/>
      <c r="AN74" s="183"/>
      <c r="AO74" s="153" t="s">
        <v>486</v>
      </c>
      <c r="AP74" s="154" t="s">
        <v>188</v>
      </c>
    </row>
    <row r="75" spans="1:42" ht="409.5" hidden="1" x14ac:dyDescent="0.2">
      <c r="A75" s="867"/>
      <c r="B75" s="867"/>
      <c r="C75" s="1008"/>
      <c r="D75" s="870"/>
      <c r="E75" s="870"/>
      <c r="F75" s="870"/>
      <c r="G75" s="920"/>
      <c r="H75" s="147"/>
      <c r="I75" s="142"/>
      <c r="J75" s="142"/>
      <c r="K75" s="142"/>
      <c r="L75" s="159"/>
      <c r="M75" s="143">
        <v>5001</v>
      </c>
      <c r="N75" s="144" t="str">
        <f t="shared" si="51"/>
        <v>MUY ALTA</v>
      </c>
      <c r="O75" s="145">
        <f t="shared" si="48"/>
        <v>1</v>
      </c>
      <c r="P75" s="156" t="s">
        <v>361</v>
      </c>
      <c r="Q75" s="146">
        <v>0.6</v>
      </c>
      <c r="R75" s="144" t="str">
        <f t="shared" ref="R75:R91" si="68">IF(Q75=0.2,"LEVE",IF(Q75=0.4,"MENOR",IF(Q75=0.6,"MODERADO",IF(Q75=0.8,"MAYOR",IF(Q75=1,"CATASTROFICO","")))))</f>
        <v>MODERADO</v>
      </c>
      <c r="S75" s="145">
        <f t="shared" si="50"/>
        <v>0.6</v>
      </c>
      <c r="T75" s="151" t="str">
        <f t="shared" si="56"/>
        <v>ALTO</v>
      </c>
      <c r="U75" s="147">
        <v>4</v>
      </c>
      <c r="V75" s="120" t="s">
        <v>487</v>
      </c>
      <c r="W75" s="147" t="s">
        <v>322</v>
      </c>
      <c r="X75" s="148" t="s">
        <v>190</v>
      </c>
      <c r="Y75" s="148" t="s">
        <v>234</v>
      </c>
      <c r="Z75" s="149" t="str">
        <f t="shared" si="33"/>
        <v>50%</v>
      </c>
      <c r="AA75" s="148" t="s">
        <v>182</v>
      </c>
      <c r="AB75" s="148" t="s">
        <v>183</v>
      </c>
      <c r="AC75" s="148" t="s">
        <v>184</v>
      </c>
      <c r="AD75" s="288" t="e">
        <f t="shared" si="66"/>
        <v>#VALUE!</v>
      </c>
      <c r="AE75" s="288" t="e">
        <f t="shared" si="67"/>
        <v>#VALUE!</v>
      </c>
      <c r="AF75" s="323" t="s">
        <v>265</v>
      </c>
      <c r="AG75" s="149">
        <v>0.2</v>
      </c>
      <c r="AH75" s="144" t="str">
        <f t="shared" si="40"/>
        <v>MODERADO</v>
      </c>
      <c r="AI75" s="149">
        <f t="shared" si="62"/>
        <v>0.6</v>
      </c>
      <c r="AJ75" s="151" t="s">
        <v>193</v>
      </c>
      <c r="AK75" s="289"/>
      <c r="AL75" s="147"/>
      <c r="AM75" s="286"/>
      <c r="AN75" s="183"/>
      <c r="AO75" s="180" t="s">
        <v>488</v>
      </c>
      <c r="AP75" s="154" t="s">
        <v>188</v>
      </c>
    </row>
    <row r="76" spans="1:42" ht="409.5" hidden="1" x14ac:dyDescent="0.2">
      <c r="A76" s="868"/>
      <c r="B76" s="868"/>
      <c r="C76" s="958"/>
      <c r="D76" s="871"/>
      <c r="E76" s="871"/>
      <c r="F76" s="871"/>
      <c r="G76" s="921"/>
      <c r="H76" s="147"/>
      <c r="I76" s="142"/>
      <c r="J76" s="142"/>
      <c r="K76" s="142"/>
      <c r="L76" s="159"/>
      <c r="M76" s="143">
        <v>5001</v>
      </c>
      <c r="N76" s="144" t="str">
        <f t="shared" si="51"/>
        <v>MUY ALTA</v>
      </c>
      <c r="O76" s="145">
        <f t="shared" si="48"/>
        <v>1</v>
      </c>
      <c r="P76" s="156" t="s">
        <v>361</v>
      </c>
      <c r="Q76" s="146">
        <v>0.6</v>
      </c>
      <c r="R76" s="144" t="str">
        <f t="shared" si="68"/>
        <v>MODERADO</v>
      </c>
      <c r="S76" s="145">
        <f t="shared" si="50"/>
        <v>0.6</v>
      </c>
      <c r="T76" s="151" t="str">
        <f t="shared" si="56"/>
        <v>ALTO</v>
      </c>
      <c r="U76" s="147">
        <v>5</v>
      </c>
      <c r="V76" s="120" t="s">
        <v>489</v>
      </c>
      <c r="W76" s="147" t="s">
        <v>490</v>
      </c>
      <c r="X76" s="148" t="s">
        <v>190</v>
      </c>
      <c r="Y76" s="148" t="s">
        <v>234</v>
      </c>
      <c r="Z76" s="149" t="str">
        <f t="shared" si="33"/>
        <v>50%</v>
      </c>
      <c r="AA76" s="148" t="s">
        <v>182</v>
      </c>
      <c r="AB76" s="148" t="s">
        <v>183</v>
      </c>
      <c r="AC76" s="148" t="s">
        <v>184</v>
      </c>
      <c r="AD76" s="288" t="e">
        <f t="shared" si="66"/>
        <v>#VALUE!</v>
      </c>
      <c r="AE76" s="288" t="e">
        <f t="shared" si="67"/>
        <v>#VALUE!</v>
      </c>
      <c r="AF76" s="323" t="s">
        <v>265</v>
      </c>
      <c r="AG76" s="149">
        <v>0.2</v>
      </c>
      <c r="AH76" s="144" t="str">
        <f t="shared" si="40"/>
        <v>MODERADO</v>
      </c>
      <c r="AI76" s="149">
        <f t="shared" si="62"/>
        <v>0.3</v>
      </c>
      <c r="AJ76" s="151" t="s">
        <v>193</v>
      </c>
      <c r="AK76" s="291"/>
      <c r="AL76" s="147"/>
      <c r="AM76" s="286"/>
      <c r="AN76" s="183"/>
      <c r="AO76" s="153" t="s">
        <v>491</v>
      </c>
      <c r="AP76" s="154" t="s">
        <v>188</v>
      </c>
    </row>
    <row r="77" spans="1:42" ht="409.5" hidden="1" x14ac:dyDescent="0.2">
      <c r="A77" s="294" t="s">
        <v>492</v>
      </c>
      <c r="B77" s="294">
        <v>1</v>
      </c>
      <c r="C77" s="134" t="s">
        <v>493</v>
      </c>
      <c r="D77" s="134" t="s">
        <v>494</v>
      </c>
      <c r="E77" s="134" t="s">
        <v>495</v>
      </c>
      <c r="F77" s="155" t="s">
        <v>198</v>
      </c>
      <c r="G77" s="134" t="s">
        <v>106</v>
      </c>
      <c r="H77" s="134"/>
      <c r="I77" s="134"/>
      <c r="J77" s="155" t="s">
        <v>198</v>
      </c>
      <c r="K77" s="186" t="s">
        <v>199</v>
      </c>
      <c r="L77" s="134" t="s">
        <v>240</v>
      </c>
      <c r="M77" s="294">
        <v>700</v>
      </c>
      <c r="N77" s="295" t="str">
        <f t="shared" si="51"/>
        <v>ALTA</v>
      </c>
      <c r="O77" s="156">
        <f t="shared" si="48"/>
        <v>0.8</v>
      </c>
      <c r="P77" s="156" t="s">
        <v>232</v>
      </c>
      <c r="Q77" s="296">
        <v>0.2</v>
      </c>
      <c r="R77" s="295" t="str">
        <f t="shared" si="68"/>
        <v>LEVE</v>
      </c>
      <c r="S77" s="156">
        <f t="shared" si="50"/>
        <v>0.2</v>
      </c>
      <c r="T77" s="297" t="str">
        <f t="shared" si="56"/>
        <v>MODERADO</v>
      </c>
      <c r="U77" s="167"/>
      <c r="V77" s="134" t="s">
        <v>496</v>
      </c>
      <c r="W77" s="138" t="str">
        <f t="shared" ref="W77:W90" si="69">IF(OR(X77="Preventivo",X77="Detectivo"),"Probabilidad",IF(X77="Correctivo","Impacto",""))</f>
        <v>Probabilidad</v>
      </c>
      <c r="X77" s="298" t="s">
        <v>190</v>
      </c>
      <c r="Y77" s="298" t="s">
        <v>234</v>
      </c>
      <c r="Z77" s="299" t="str">
        <f t="shared" si="33"/>
        <v>50%</v>
      </c>
      <c r="AA77" s="298" t="s">
        <v>182</v>
      </c>
      <c r="AB77" s="298" t="s">
        <v>183</v>
      </c>
      <c r="AC77" s="298" t="s">
        <v>184</v>
      </c>
      <c r="AD77" s="298"/>
      <c r="AE77" s="300">
        <f t="shared" ref="AE77:AE78" si="70">IFERROR(IF(W77="Probabilidad",(O77-(+O77*Z77)),IF(W77="Impacto",O77,"")),"")</f>
        <v>0.4</v>
      </c>
      <c r="AF77" s="295" t="str">
        <f t="shared" si="39"/>
        <v>BAJA</v>
      </c>
      <c r="AG77" s="299">
        <f t="shared" ref="AG77:AG91" si="71">+AE77</f>
        <v>0.4</v>
      </c>
      <c r="AH77" s="295" t="str">
        <f t="shared" si="40"/>
        <v>LEVE</v>
      </c>
      <c r="AI77" s="299">
        <f t="shared" si="62"/>
        <v>0.2</v>
      </c>
      <c r="AJ77" s="297" t="str">
        <f t="shared" si="57"/>
        <v>BAJO</v>
      </c>
      <c r="AK77" s="134" t="s">
        <v>243</v>
      </c>
      <c r="AL77" s="134"/>
      <c r="AM77" s="213"/>
      <c r="AN77" s="174"/>
      <c r="AO77" s="180" t="s">
        <v>497</v>
      </c>
      <c r="AP77" s="138" t="s">
        <v>188</v>
      </c>
    </row>
    <row r="78" spans="1:42" ht="409.5" hidden="1" x14ac:dyDescent="0.2">
      <c r="A78" s="294" t="s">
        <v>492</v>
      </c>
      <c r="B78" s="294">
        <v>2</v>
      </c>
      <c r="C78" s="134" t="s">
        <v>493</v>
      </c>
      <c r="D78" s="134" t="s">
        <v>498</v>
      </c>
      <c r="E78" s="301" t="s">
        <v>499</v>
      </c>
      <c r="F78" s="134" t="s">
        <v>500</v>
      </c>
      <c r="G78" s="168" t="s">
        <v>107</v>
      </c>
      <c r="H78" s="134"/>
      <c r="I78" s="134"/>
      <c r="J78" s="155" t="s">
        <v>431</v>
      </c>
      <c r="K78" s="168" t="s">
        <v>501</v>
      </c>
      <c r="L78" s="134" t="s">
        <v>240</v>
      </c>
      <c r="M78" s="294">
        <v>10</v>
      </c>
      <c r="N78" s="295" t="str">
        <f t="shared" si="51"/>
        <v>BAJA</v>
      </c>
      <c r="O78" s="156">
        <f t="shared" si="48"/>
        <v>0.4</v>
      </c>
      <c r="P78" s="156" t="s">
        <v>502</v>
      </c>
      <c r="Q78" s="296">
        <v>0.6</v>
      </c>
      <c r="R78" s="295" t="str">
        <f t="shared" si="68"/>
        <v>MODERADO</v>
      </c>
      <c r="S78" s="156">
        <f t="shared" si="50"/>
        <v>0.6</v>
      </c>
      <c r="T78" s="297" t="str">
        <f t="shared" si="56"/>
        <v>MODERADO</v>
      </c>
      <c r="U78" s="167"/>
      <c r="V78" s="134" t="s">
        <v>503</v>
      </c>
      <c r="W78" s="167" t="str">
        <f t="shared" si="69"/>
        <v>Probabilidad</v>
      </c>
      <c r="X78" s="298" t="s">
        <v>190</v>
      </c>
      <c r="Y78" s="298" t="s">
        <v>234</v>
      </c>
      <c r="Z78" s="299" t="str">
        <f t="shared" si="33"/>
        <v>50%</v>
      </c>
      <c r="AA78" s="298" t="s">
        <v>182</v>
      </c>
      <c r="AB78" s="298" t="s">
        <v>183</v>
      </c>
      <c r="AC78" s="298" t="s">
        <v>184</v>
      </c>
      <c r="AD78" s="298"/>
      <c r="AE78" s="300">
        <f t="shared" si="70"/>
        <v>0.2</v>
      </c>
      <c r="AF78" s="295" t="str">
        <f t="shared" si="39"/>
        <v>MUY BAJA</v>
      </c>
      <c r="AG78" s="299">
        <f t="shared" si="71"/>
        <v>0.2</v>
      </c>
      <c r="AH78" s="295" t="str">
        <f t="shared" si="40"/>
        <v>MODERADO</v>
      </c>
      <c r="AI78" s="299">
        <f t="shared" si="62"/>
        <v>0.6</v>
      </c>
      <c r="AJ78" s="297" t="str">
        <f t="shared" si="57"/>
        <v>MODERADO</v>
      </c>
      <c r="AK78" s="155" t="s">
        <v>185</v>
      </c>
      <c r="AL78" s="134"/>
      <c r="AM78" s="213"/>
      <c r="AN78" s="174"/>
      <c r="AO78" s="180" t="s">
        <v>504</v>
      </c>
      <c r="AP78" s="138" t="s">
        <v>188</v>
      </c>
    </row>
    <row r="79" spans="1:42" ht="409.5" hidden="1" x14ac:dyDescent="0.2">
      <c r="A79" s="1006" t="s">
        <v>492</v>
      </c>
      <c r="B79" s="1006">
        <v>3</v>
      </c>
      <c r="C79" s="869" t="s">
        <v>493</v>
      </c>
      <c r="D79" s="869" t="s">
        <v>505</v>
      </c>
      <c r="E79" s="1004" t="s">
        <v>506</v>
      </c>
      <c r="F79" s="1001" t="s">
        <v>500</v>
      </c>
      <c r="G79" s="1007" t="s">
        <v>108</v>
      </c>
      <c r="H79" s="152"/>
      <c r="I79" s="152"/>
      <c r="J79" s="1002" t="s">
        <v>431</v>
      </c>
      <c r="K79" s="895" t="s">
        <v>501</v>
      </c>
      <c r="L79" s="1004" t="s">
        <v>240</v>
      </c>
      <c r="M79" s="302">
        <v>4</v>
      </c>
      <c r="N79" s="222" t="str">
        <f t="shared" si="51"/>
        <v>BAJA</v>
      </c>
      <c r="O79" s="223">
        <f t="shared" si="48"/>
        <v>0.4</v>
      </c>
      <c r="P79" s="156" t="s">
        <v>507</v>
      </c>
      <c r="Q79" s="224">
        <v>0.4</v>
      </c>
      <c r="R79" s="222" t="str">
        <f t="shared" si="68"/>
        <v>MENOR</v>
      </c>
      <c r="S79" s="223">
        <f t="shared" si="50"/>
        <v>0.4</v>
      </c>
      <c r="T79" s="225" t="str">
        <f t="shared" ref="T79:T84" si="72">IF(OR(AND(N79="MUY BAJA",R79="LEVE"),AND(N79="BAJA",R79="MENOR"),AND(N79="BAJA",R79="LEVE")),"BAJO",IF(OR(AND(N79="MUY BAJA",R79="MODERADO"),AND(N79="BAJA",R79="MENOR"),AND(N79="BAJA",R79="MODERADO"),AND(N79="MEDIA",R79="LEVE"),AND(N79="MEDIA",R79="MENOR"),AND(N79="MEDIA",R79="MODERADO"),AND(N79="ALTA",R79="LEVE"),AND(N79="ALTA",R79="MENOR")),"MODERADO",IF(OR(AND(N79="MUY BAJA",R79="MAYOR"),AND(N79="BAJA",R79="MAYOR"),AND(N79="MEDIA",R79="MAYOR"),AND(N79="ALTA",R79="MODERADO"),AND(N79="ALTA",R79="MAYOR"),AND(N79="MUY ALTA",R79="LEVE"),AND(N79="MUY ALTA",R79="MENOR"),AND(N79="MUY ALTA",R79="MODERADO"),AND(N79="MUY ALTA",R79="MAYOR")),"ALTO",IF(OR(AND(N79="MUY BAJA",R79="CATASTRÓFICO"),AND(N79="BAJA",R79="CATASTRÓFICO"),AND(N79="MEDIA",R79="CATASTRÓFICO"),AND(N79="ALTA",R79="CATASTRÓFICO"),AND(N79="MUY ALTA",R79="CATASTRÓFICO")),"EXTREMO",""))))</f>
        <v>BAJO</v>
      </c>
      <c r="U79" s="154">
        <v>1</v>
      </c>
      <c r="V79" s="303" t="s">
        <v>508</v>
      </c>
      <c r="W79" s="154" t="str">
        <f t="shared" si="69"/>
        <v>Probabilidad</v>
      </c>
      <c r="X79" s="178" t="s">
        <v>190</v>
      </c>
      <c r="Y79" s="178" t="s">
        <v>234</v>
      </c>
      <c r="Z79" s="227" t="str">
        <f t="shared" si="33"/>
        <v>50%</v>
      </c>
      <c r="AA79" s="178" t="s">
        <v>182</v>
      </c>
      <c r="AB79" s="178" t="s">
        <v>183</v>
      </c>
      <c r="AC79" s="178" t="s">
        <v>184</v>
      </c>
      <c r="AD79" s="228"/>
      <c r="AE79" s="249">
        <f>IFERROR(IF(W80="Probabilidad",(O79-(+O79*Z80)),IF(W79="Impacto",O79,"")),"")</f>
        <v>0.2</v>
      </c>
      <c r="AF79" s="222" t="str">
        <f t="shared" si="39"/>
        <v>MUY BAJA</v>
      </c>
      <c r="AG79" s="227">
        <f t="shared" si="71"/>
        <v>0.2</v>
      </c>
      <c r="AH79" s="222" t="str">
        <f t="shared" si="40"/>
        <v>MENOR</v>
      </c>
      <c r="AI79" s="227">
        <f t="shared" si="62"/>
        <v>0.4</v>
      </c>
      <c r="AJ79" s="225" t="str">
        <f t="shared" si="57"/>
        <v>BAJO</v>
      </c>
      <c r="AK79" s="1002" t="s">
        <v>243</v>
      </c>
      <c r="AL79" s="1002"/>
      <c r="AM79" s="1002"/>
      <c r="AN79" s="1002"/>
      <c r="AO79" s="208" t="s">
        <v>509</v>
      </c>
      <c r="AP79" s="1003" t="s">
        <v>188</v>
      </c>
    </row>
    <row r="80" spans="1:42" ht="409.5" x14ac:dyDescent="0.3">
      <c r="A80" s="1006"/>
      <c r="B80" s="1006"/>
      <c r="C80" s="871"/>
      <c r="D80" s="871"/>
      <c r="E80" s="1004"/>
      <c r="F80" s="1001"/>
      <c r="G80" s="1007"/>
      <c r="H80" s="304"/>
      <c r="I80" s="304"/>
      <c r="J80" s="1002"/>
      <c r="K80" s="897"/>
      <c r="L80" s="1004"/>
      <c r="M80" s="302">
        <v>4</v>
      </c>
      <c r="N80" s="222" t="str">
        <f t="shared" si="51"/>
        <v>BAJA</v>
      </c>
      <c r="O80" s="223">
        <f t="shared" si="48"/>
        <v>0.4</v>
      </c>
      <c r="P80" s="156" t="s">
        <v>507</v>
      </c>
      <c r="Q80" s="224">
        <v>0.4</v>
      </c>
      <c r="R80" s="222" t="str">
        <f t="shared" si="68"/>
        <v>MENOR</v>
      </c>
      <c r="S80" s="223">
        <f t="shared" si="50"/>
        <v>0.4</v>
      </c>
      <c r="T80" s="225" t="str">
        <f t="shared" si="72"/>
        <v>BAJO</v>
      </c>
      <c r="U80" s="305">
        <v>2</v>
      </c>
      <c r="V80" s="303" t="s">
        <v>510</v>
      </c>
      <c r="W80" s="154" t="str">
        <f t="shared" si="69"/>
        <v>Probabilidad</v>
      </c>
      <c r="X80" s="178" t="s">
        <v>190</v>
      </c>
      <c r="Y80" s="178" t="s">
        <v>234</v>
      </c>
      <c r="Z80" s="227" t="str">
        <f t="shared" si="33"/>
        <v>50%</v>
      </c>
      <c r="AA80" s="178" t="s">
        <v>182</v>
      </c>
      <c r="AB80" s="178" t="s">
        <v>183</v>
      </c>
      <c r="AC80" s="178" t="s">
        <v>184</v>
      </c>
      <c r="AD80" s="228">
        <f t="shared" ref="AD80" si="73">IF(ISBLANK(V80),0,Z80*AE79)</f>
        <v>0.1</v>
      </c>
      <c r="AE80" s="228">
        <f t="shared" ref="AE80" si="74">AE79-AD80</f>
        <v>0.1</v>
      </c>
      <c r="AF80" s="222" t="str">
        <f t="shared" si="39"/>
        <v>MUY BAJA</v>
      </c>
      <c r="AG80" s="227">
        <f t="shared" si="71"/>
        <v>0.1</v>
      </c>
      <c r="AH80" s="222" t="str">
        <f t="shared" si="40"/>
        <v>MENOR</v>
      </c>
      <c r="AI80" s="227">
        <f t="shared" si="62"/>
        <v>0.4</v>
      </c>
      <c r="AJ80" s="225" t="str">
        <f t="shared" si="57"/>
        <v>BAJO</v>
      </c>
      <c r="AK80" s="1002"/>
      <c r="AL80" s="1002"/>
      <c r="AM80" s="1002"/>
      <c r="AN80" s="1002"/>
      <c r="AO80" s="208" t="s">
        <v>511</v>
      </c>
      <c r="AP80" s="1003"/>
    </row>
    <row r="81" spans="1:42" ht="409.5" hidden="1" x14ac:dyDescent="0.2">
      <c r="A81" s="1006" t="s">
        <v>492</v>
      </c>
      <c r="B81" s="1006">
        <v>4</v>
      </c>
      <c r="C81" s="927" t="s">
        <v>493</v>
      </c>
      <c r="D81" s="927" t="s">
        <v>512</v>
      </c>
      <c r="E81" s="1002" t="s">
        <v>513</v>
      </c>
      <c r="F81" s="1002" t="s">
        <v>500</v>
      </c>
      <c r="G81" s="1007" t="s">
        <v>109</v>
      </c>
      <c r="H81" s="152"/>
      <c r="I81" s="152"/>
      <c r="J81" s="1001" t="s">
        <v>431</v>
      </c>
      <c r="K81" s="895" t="s">
        <v>501</v>
      </c>
      <c r="L81" s="1004" t="s">
        <v>240</v>
      </c>
      <c r="M81" s="302">
        <v>3</v>
      </c>
      <c r="N81" s="222" t="str">
        <f t="shared" si="51"/>
        <v>BAJA</v>
      </c>
      <c r="O81" s="223">
        <f t="shared" si="48"/>
        <v>0.4</v>
      </c>
      <c r="P81" s="156" t="s">
        <v>232</v>
      </c>
      <c r="Q81" s="224">
        <v>0.4</v>
      </c>
      <c r="R81" s="222" t="str">
        <f t="shared" si="68"/>
        <v>MENOR</v>
      </c>
      <c r="S81" s="223">
        <f t="shared" si="50"/>
        <v>0.4</v>
      </c>
      <c r="T81" s="225" t="str">
        <f t="shared" si="72"/>
        <v>BAJO</v>
      </c>
      <c r="U81" s="154">
        <v>1</v>
      </c>
      <c r="V81" s="303" t="s">
        <v>514</v>
      </c>
      <c r="W81" s="154" t="str">
        <f t="shared" si="69"/>
        <v>Probabilidad</v>
      </c>
      <c r="X81" s="178" t="s">
        <v>190</v>
      </c>
      <c r="Y81" s="178" t="s">
        <v>234</v>
      </c>
      <c r="Z81" s="227" t="str">
        <f t="shared" si="33"/>
        <v>50%</v>
      </c>
      <c r="AA81" s="178" t="s">
        <v>182</v>
      </c>
      <c r="AB81" s="178" t="s">
        <v>183</v>
      </c>
      <c r="AC81" s="178" t="s">
        <v>184</v>
      </c>
      <c r="AD81" s="228"/>
      <c r="AE81" s="249">
        <f>IFERROR(IF(W82="Probabilidad",(O81-(+O81*Z82)),IF(W81="Impacto",O81,"")),"")</f>
        <v>0.2</v>
      </c>
      <c r="AF81" s="222" t="str">
        <f t="shared" si="39"/>
        <v>MUY BAJA</v>
      </c>
      <c r="AG81" s="227">
        <f t="shared" si="71"/>
        <v>0.2</v>
      </c>
      <c r="AH81" s="222" t="str">
        <f t="shared" si="40"/>
        <v>MENOR</v>
      </c>
      <c r="AI81" s="227">
        <f t="shared" si="62"/>
        <v>0.4</v>
      </c>
      <c r="AJ81" s="225" t="str">
        <f t="shared" si="57"/>
        <v>BAJO</v>
      </c>
      <c r="AK81" s="1002" t="s">
        <v>243</v>
      </c>
      <c r="AL81" s="1002"/>
      <c r="AM81" s="1002"/>
      <c r="AN81" s="1002"/>
      <c r="AO81" s="208" t="s">
        <v>515</v>
      </c>
      <c r="AP81" s="1003" t="s">
        <v>366</v>
      </c>
    </row>
    <row r="82" spans="1:42" ht="409.5" x14ac:dyDescent="0.3">
      <c r="A82" s="1006"/>
      <c r="B82" s="1006"/>
      <c r="C82" s="929"/>
      <c r="D82" s="929"/>
      <c r="E82" s="1002"/>
      <c r="F82" s="1002"/>
      <c r="G82" s="1007"/>
      <c r="H82" s="304"/>
      <c r="I82" s="304"/>
      <c r="J82" s="1001"/>
      <c r="K82" s="897"/>
      <c r="L82" s="1004"/>
      <c r="M82" s="302">
        <v>3</v>
      </c>
      <c r="N82" s="222" t="str">
        <f t="shared" si="51"/>
        <v>BAJA</v>
      </c>
      <c r="O82" s="223">
        <f t="shared" si="48"/>
        <v>0.4</v>
      </c>
      <c r="P82" s="156" t="s">
        <v>232</v>
      </c>
      <c r="Q82" s="224">
        <v>0.4</v>
      </c>
      <c r="R82" s="222" t="str">
        <f t="shared" si="68"/>
        <v>MENOR</v>
      </c>
      <c r="S82" s="223">
        <f t="shared" si="50"/>
        <v>0.4</v>
      </c>
      <c r="T82" s="225" t="str">
        <f t="shared" si="72"/>
        <v>BAJO</v>
      </c>
      <c r="U82" s="305">
        <v>2</v>
      </c>
      <c r="V82" s="303" t="s">
        <v>516</v>
      </c>
      <c r="W82" s="154" t="str">
        <f t="shared" si="69"/>
        <v>Probabilidad</v>
      </c>
      <c r="X82" s="178" t="s">
        <v>190</v>
      </c>
      <c r="Y82" s="178" t="s">
        <v>234</v>
      </c>
      <c r="Z82" s="227" t="str">
        <f t="shared" si="33"/>
        <v>50%</v>
      </c>
      <c r="AA82" s="178" t="s">
        <v>182</v>
      </c>
      <c r="AB82" s="178" t="s">
        <v>183</v>
      </c>
      <c r="AC82" s="178" t="s">
        <v>184</v>
      </c>
      <c r="AD82" s="228">
        <f t="shared" ref="AD82" si="75">IF(ISBLANK(V82),0,Z82*AE81)</f>
        <v>0.1</v>
      </c>
      <c r="AE82" s="228">
        <f t="shared" ref="AE82" si="76">AE81-AD82</f>
        <v>0.1</v>
      </c>
      <c r="AF82" s="222" t="str">
        <f t="shared" si="39"/>
        <v>MUY BAJA</v>
      </c>
      <c r="AG82" s="227">
        <f t="shared" si="71"/>
        <v>0.1</v>
      </c>
      <c r="AH82" s="222" t="str">
        <f t="shared" si="40"/>
        <v>MENOR</v>
      </c>
      <c r="AI82" s="227">
        <f t="shared" si="62"/>
        <v>0.4</v>
      </c>
      <c r="AJ82" s="225" t="str">
        <f t="shared" si="57"/>
        <v>BAJO</v>
      </c>
      <c r="AK82" s="1002"/>
      <c r="AL82" s="1002"/>
      <c r="AM82" s="1002"/>
      <c r="AN82" s="1002"/>
      <c r="AO82" s="208" t="s">
        <v>517</v>
      </c>
      <c r="AP82" s="1003"/>
    </row>
    <row r="83" spans="1:42" ht="409.5" hidden="1" x14ac:dyDescent="0.2">
      <c r="A83" s="1003" t="s">
        <v>492</v>
      </c>
      <c r="B83" s="1003">
        <v>5</v>
      </c>
      <c r="C83" s="869" t="s">
        <v>518</v>
      </c>
      <c r="D83" s="869" t="s">
        <v>519</v>
      </c>
      <c r="E83" s="1004" t="s">
        <v>520</v>
      </c>
      <c r="F83" s="1001" t="s">
        <v>521</v>
      </c>
      <c r="G83" s="1005" t="s">
        <v>110</v>
      </c>
      <c r="H83" s="152" t="s">
        <v>522</v>
      </c>
      <c r="I83" s="152"/>
      <c r="J83" s="1002" t="s">
        <v>198</v>
      </c>
      <c r="K83" s="933" t="s">
        <v>239</v>
      </c>
      <c r="L83" s="1002" t="s">
        <v>240</v>
      </c>
      <c r="M83" s="307">
        <v>365</v>
      </c>
      <c r="N83" s="222" t="str">
        <f t="shared" si="51"/>
        <v>MEDIA</v>
      </c>
      <c r="O83" s="223">
        <f t="shared" si="48"/>
        <v>0.6</v>
      </c>
      <c r="P83" s="308" t="s">
        <v>232</v>
      </c>
      <c r="Q83" s="224">
        <v>0.4</v>
      </c>
      <c r="R83" s="222" t="str">
        <f t="shared" si="68"/>
        <v>MENOR</v>
      </c>
      <c r="S83" s="223">
        <f t="shared" si="50"/>
        <v>0.4</v>
      </c>
      <c r="T83" s="225" t="str">
        <f t="shared" si="72"/>
        <v>MODERADO</v>
      </c>
      <c r="U83" s="154">
        <v>1</v>
      </c>
      <c r="V83" s="134" t="s">
        <v>523</v>
      </c>
      <c r="W83" s="154" t="str">
        <f t="shared" si="69"/>
        <v>Probabilidad</v>
      </c>
      <c r="X83" s="178" t="s">
        <v>190</v>
      </c>
      <c r="Y83" s="178" t="s">
        <v>234</v>
      </c>
      <c r="Z83" s="227" t="str">
        <f t="shared" si="33"/>
        <v>50%</v>
      </c>
      <c r="AA83" s="178" t="s">
        <v>182</v>
      </c>
      <c r="AB83" s="178" t="s">
        <v>183</v>
      </c>
      <c r="AC83" s="178" t="s">
        <v>184</v>
      </c>
      <c r="AD83" s="228"/>
      <c r="AE83" s="249">
        <f>IFERROR(IF(W84="Probabilidad",(O83-(+O83*Z84)),IF(W83="Impacto",O83,"")),"")</f>
        <v>0.3</v>
      </c>
      <c r="AF83" s="222" t="str">
        <f t="shared" si="39"/>
        <v>BAJA</v>
      </c>
      <c r="AG83" s="227">
        <f t="shared" si="71"/>
        <v>0.3</v>
      </c>
      <c r="AH83" s="222" t="str">
        <f t="shared" si="40"/>
        <v>MENOR</v>
      </c>
      <c r="AI83" s="227">
        <f t="shared" si="62"/>
        <v>0.4</v>
      </c>
      <c r="AJ83" s="225" t="str">
        <f>IFERROR(IF(OR(AND(AF83="MUY BAJA",AH83="LEVE"),AND(AF83="BAJA",AH83="MENOR"),AND(AF83="BAJA",AH83="LEVE")),"BAJO",IF(OR(AND(AF83="MUY BAJA",AH83="MODERADO"),AND(AF83="BAJA",AH83="MENOR"),AND(AF83="BAJA",AH83="MODERADO"),AND(AF83="MEDIA",AH83="LEVE"),AND(AF83="MEDIA",AH83="MENOR"),AND(AF83="MEDIA",AH83="MODERADO"),AND(AF83="ALTA",AH83="LEVE"),AND(AF83="ALTA",AH83="MENOR")),"MODERADO",IF(OR(AND(AF83="MUY BAJA",AH83="MAYOR"),AND(AF83="BAJA",AH83="MAYOR"),AND(AF83="MEDIA",AH83="MAYOR"),AND(AF83="ALTA",AH83="MODERADO"),AND(AF83="ALTA",AH83="MAYOR"),AND(AF83="MUY ALTA",AH83="LEVE"),AND(AF83="MUY ALTA",AH83="MENOR"),AND(AF83="MUY ALTA",AH83="MODERADO"),AND(AF83="MUY ALTA",AH83="MAYOR")),"ALTO",IF(OR(AND(AF83="MUY BAJA",AH83="CATASTRÓFICO"),AND(AF83="BAJA",AH83="CATASTRÓFICO"),AND(AF83="MEDIA",AH83="CATASTRÓFICO"),AND(AF83="ALTA",AH83="CATASTRÓFICO"),AND(AF83="MUY ALTA",AH83="CATASTRÓFICO")),"EXTREMO","")))),"")</f>
        <v>BAJO</v>
      </c>
      <c r="AK83" s="1002" t="s">
        <v>243</v>
      </c>
      <c r="AL83" s="1002"/>
      <c r="AM83" s="1002"/>
      <c r="AN83" s="1002"/>
      <c r="AO83" s="208" t="s">
        <v>524</v>
      </c>
      <c r="AP83" s="1003" t="s">
        <v>188</v>
      </c>
    </row>
    <row r="84" spans="1:42" ht="409.5" x14ac:dyDescent="0.3">
      <c r="A84" s="1003"/>
      <c r="B84" s="1003"/>
      <c r="C84" s="871"/>
      <c r="D84" s="871"/>
      <c r="E84" s="1004"/>
      <c r="F84" s="1001"/>
      <c r="G84" s="1005"/>
      <c r="H84" s="304"/>
      <c r="I84" s="304"/>
      <c r="J84" s="1002"/>
      <c r="K84" s="935"/>
      <c r="L84" s="1002"/>
      <c r="M84" s="307">
        <v>365</v>
      </c>
      <c r="N84" s="222" t="str">
        <f t="shared" si="51"/>
        <v>MEDIA</v>
      </c>
      <c r="O84" s="223">
        <f t="shared" si="48"/>
        <v>0.6</v>
      </c>
      <c r="P84" s="308" t="s">
        <v>232</v>
      </c>
      <c r="Q84" s="224">
        <v>0.4</v>
      </c>
      <c r="R84" s="222" t="str">
        <f t="shared" si="68"/>
        <v>MENOR</v>
      </c>
      <c r="S84" s="223">
        <f t="shared" si="50"/>
        <v>0.4</v>
      </c>
      <c r="T84" s="225" t="str">
        <f t="shared" si="72"/>
        <v>MODERADO</v>
      </c>
      <c r="U84" s="305">
        <v>2</v>
      </c>
      <c r="V84" s="168" t="s">
        <v>525</v>
      </c>
      <c r="W84" s="154" t="str">
        <f t="shared" si="69"/>
        <v>Probabilidad</v>
      </c>
      <c r="X84" s="178" t="s">
        <v>190</v>
      </c>
      <c r="Y84" s="178" t="s">
        <v>234</v>
      </c>
      <c r="Z84" s="227" t="str">
        <f t="shared" si="33"/>
        <v>50%</v>
      </c>
      <c r="AA84" s="178" t="s">
        <v>182</v>
      </c>
      <c r="AB84" s="178" t="s">
        <v>183</v>
      </c>
      <c r="AC84" s="178" t="s">
        <v>184</v>
      </c>
      <c r="AD84" s="228">
        <f>IF(ISBLANK(V84),0,Z84*AE83)</f>
        <v>0.15</v>
      </c>
      <c r="AE84" s="228">
        <f>AE83-AD84</f>
        <v>0.15</v>
      </c>
      <c r="AF84" s="222" t="str">
        <f t="shared" si="39"/>
        <v>MUY BAJA</v>
      </c>
      <c r="AG84" s="227">
        <f t="shared" si="71"/>
        <v>0.15</v>
      </c>
      <c r="AH84" s="222" t="str">
        <f t="shared" si="40"/>
        <v>MENOR</v>
      </c>
      <c r="AI84" s="227">
        <f t="shared" si="62"/>
        <v>0.4</v>
      </c>
      <c r="AJ84" s="225" t="str">
        <f t="shared" ref="AJ84" si="77">IFERROR(IF(OR(AND(AF84="MUY BAJA",AH84="LEVE"),AND(AF84="MUY BAJA",AH84="MENOR"),AND(AF84="BAJA",AH84="LEVE")),"BAJO",IF(OR(AND(AF84="MUY BAJA",AH84="MODERADO"),AND(AF84="BAJA",AH84="MENOR"),AND(AF84="BAJA",AH84="MODERADO"),AND(AF84="MEDIA",AH84="LEVE"),AND(AF84="MEDIA",AH84="MENOR"),AND(AF84="MEDIA",AH84="MODERADO"),AND(AF84="ALTA",AH84="LEVE"),AND(AF84="ALTA",AH84="MENOR")),"MODERADO",IF(OR(AND(AF84="MUY BAJA",AH84="MAYOR"),AND(AF84="BAJA",AH84="MAYOR"),AND(AF84="MEDIA",AH84="MAYOR"),AND(AF84="ALTA",AH84="MODERADO"),AND(AF84="ALTA",AH84="MAYOR"),AND(AF84="MUY ALTA",AH84="LEVE"),AND(AF84="MUY ALTA",AH84="MENOR"),AND(AF84="MUY ALTA",AH84="MODERADO"),AND(AF84="MUY ALTA",AH84="MAYOR")),"ALTO",IF(OR(AND(AF84="MUY BAJA",AH84="CATASTRÓFICO"),AND(AF84="BAJA",AH84="CATASTRÓFICO"),AND(AF84="MEDIA",AH84="CATASTRÓFICO"),AND(AF84="ALTA",AH84="CATASTRÓFICO"),AND(AF84="MUY ALTA",AH84="CATASTRÓFICO")),"EXTREMO","")))),"")</f>
        <v>BAJO</v>
      </c>
      <c r="AK84" s="1002"/>
      <c r="AL84" s="1002"/>
      <c r="AM84" s="1002"/>
      <c r="AN84" s="1002"/>
      <c r="AO84" s="208" t="s">
        <v>526</v>
      </c>
      <c r="AP84" s="1003"/>
    </row>
    <row r="85" spans="1:42" ht="409.5" hidden="1" x14ac:dyDescent="0.2">
      <c r="A85" s="999" t="s">
        <v>98</v>
      </c>
      <c r="B85" s="999">
        <v>1</v>
      </c>
      <c r="C85" s="992" t="s">
        <v>527</v>
      </c>
      <c r="D85" s="895" t="s">
        <v>528</v>
      </c>
      <c r="E85" s="895" t="s">
        <v>529</v>
      </c>
      <c r="F85" s="963" t="s">
        <v>280</v>
      </c>
      <c r="G85" s="895" t="s">
        <v>99</v>
      </c>
      <c r="H85" s="992"/>
      <c r="I85" s="997"/>
      <c r="J85" s="963" t="s">
        <v>198</v>
      </c>
      <c r="K85" s="992" t="s">
        <v>239</v>
      </c>
      <c r="L85" s="895" t="s">
        <v>240</v>
      </c>
      <c r="M85" s="309">
        <v>1500</v>
      </c>
      <c r="N85" s="310" t="str">
        <f>IF(M85&lt;=0,"",IF(M85&lt;=2,"MUY BAJA",IF(M85&lt;=24,"BAJA",IF(M85&lt;=500,"MEDIA",IF(M85&lt;=5000,"ALTA","MUY ALTA")))))</f>
        <v>ALTA</v>
      </c>
      <c r="O85" s="311">
        <f>IF(N85="","",IF(N85="Muy Baja",0.2,IF(N85="Baja",0.4,IF(N85="Media",0.6,IF(N85="Alta",0.8,IF(N85="Muy Alta",1,))))))</f>
        <v>0.8</v>
      </c>
      <c r="P85" s="156" t="s">
        <v>232</v>
      </c>
      <c r="Q85" s="165">
        <v>0.4</v>
      </c>
      <c r="R85" s="192" t="str">
        <f t="shared" si="68"/>
        <v>MENOR</v>
      </c>
      <c r="S85" s="164">
        <f>IF(R85="","",IF(R85="LEVE",0.2,IF(R85="MENOR",0.4,IF(R85="MODERADO",0.6,IF(R85="MAYOR",0.8,IF(R85="CATASTRÓFICO",1,))))))</f>
        <v>0.4</v>
      </c>
      <c r="T85" s="166" t="str">
        <f>IF(OR(AND(N85="MUY BAJA",R85="LEVE"),AND(N85="MUY BAJA",R85="MENOR"),AND(N85="BAJA",R85="LEVE")),"BAJO",IF(OR(AND(N85="MUY BAJA",R85="MODERADO"),AND(N85="BAJA",R85="MENOR"),AND(N85="BAJA",R85="MODERADO"),AND(N85="MEDIA",R85="LEVE"),AND(N85="MEDIA",R85="MENOR"),AND(N85="MEDIA",R85="MODERADO"),AND(N85="ALTA",R85="LEVE"),AND(N85="ALTA",R85="MENOR")),"MODERADO",IF(OR(AND(N85="MUY BAJA",R85="MAYOR"),AND(N85="BAJA",R85="MAYOR"),AND(N85="MEDIA",R85="MAYOR"),AND(N85="ALTA",R85="MODERADO"),AND(N85="ALTA",R85="MAYOR"),AND(N85="MUY ALTA",R85="LEVE"),AND(N85="MUY ALTA",R85="MENOR"),AND(N85="MUY ALTA",R85="MODERADO"),AND(N85="MUY ALTA",R85="MAYOR")),"ALTO",IF(OR(AND(N85="MUY BAJA",R85="CATASTRÓFICO"),AND(N85="BAJA",R85="CATASTRÓFICO"),AND(N85="MEDIA",R85="CATASTRÓFICO"),AND(N85="ALTA",R85="CATASTRÓFICO"),AND(N85="MUY ALTA",R85="CATASTRÓFICO")),"EXTREMO",""))))</f>
        <v>MODERADO</v>
      </c>
      <c r="U85" s="161">
        <v>1</v>
      </c>
      <c r="V85" s="212" t="s">
        <v>530</v>
      </c>
      <c r="W85" s="161" t="str">
        <f t="shared" si="69"/>
        <v>Probabilidad</v>
      </c>
      <c r="X85" s="169" t="s">
        <v>190</v>
      </c>
      <c r="Y85" s="169" t="s">
        <v>181</v>
      </c>
      <c r="Z85" s="170" t="str">
        <f t="shared" si="33"/>
        <v>40%</v>
      </c>
      <c r="AA85" s="169" t="s">
        <v>182</v>
      </c>
      <c r="AB85" s="169" t="s">
        <v>183</v>
      </c>
      <c r="AC85" s="169" t="s">
        <v>184</v>
      </c>
      <c r="AD85" s="312"/>
      <c r="AE85" s="172">
        <f>IFERROR(IF(W85="Probabilidad",(O85-(+O85*Z85)),IF(W85="Impacto",O85,"")),"")</f>
        <v>0.48</v>
      </c>
      <c r="AF85" s="162" t="str">
        <f>IFERROR(IF(AE85="","",IF(AE85&lt;=0.2,"MUY BAJA",IF(AE85&lt;=0.4,"BAJA",IF(AE85&lt;=0.6,"MEDIA",IF(AE85&lt;=0.8,"ALTA","MUY ALTA"))))),"")</f>
        <v>MEDIA</v>
      </c>
      <c r="AG85" s="170">
        <f t="shared" si="71"/>
        <v>0.48</v>
      </c>
      <c r="AH85" s="162" t="str">
        <f>R85</f>
        <v>MENOR</v>
      </c>
      <c r="AI85" s="170">
        <f t="shared" si="62"/>
        <v>0.4</v>
      </c>
      <c r="AJ85" s="166" t="str">
        <f>IFERROR(IF(OR(AND(AF85="MUY BAJA",AH85="LEVE"),AND(AF85="MUY BAJA",AH85="MENOR"),AND(AF85="BAJA",AH85="LEVE")),"BAJO",IF(OR(AND(AF85="MUY BAJA",AH85="MODERADO"),AND(AF85="BAJA",AH85="MENOR"),AND(AF85="BAJA",AH85="MODERADO"),AND(AF85="MEDIA",AH85="LEVE"),AND(AF85="MEDIA",AH85="MENOR"),AND(AF85="MEDIA",AH85="MODERADO"),AND(AF85="ALTA",AH85="LEVE"),AND(AF85="ALTA",AH85="MENOR")),"MODERADO",IF(OR(AND(AF85="MUY BAJA",AH85="MAYOR"),AND(AF85="BAJA",AH85="MAYOR"),AND(AF85="MEDIA",AH85="MAYOR"),AND(AF85="ALTA",AH85="MODERADO"),AND(AF85="ALTA",AH85="MAYOR"),AND(AF85="MUY ALTA",AH85="LEVE"),AND(AF85="MUY ALTA",AH85="MENOR"),AND(AF85="MUY ALTA",AH85="MODERADO"),AND(AF85="MUY ALTA",AH85="MAYOR")),"ALTO",IF(OR(AND(AF85="MUY BAJA",AH85="CATASTRÓFICO"),AND(AF85="BAJA",AH85="CATASTRÓFICO"),AND(AF85="MEDIA",AH85="CATASTRÓFICO"),AND(AF85="ALTA",AH85="CATASTRÓFICO"),AND(AF85="MUY ALTA",AH85="CATASTRÓFICO")),"EXTREMO","")))),"")</f>
        <v>MODERADO</v>
      </c>
      <c r="AK85" s="927" t="s">
        <v>243</v>
      </c>
      <c r="AL85" s="990"/>
      <c r="AM85" s="990"/>
      <c r="AN85" s="990"/>
      <c r="AO85" s="276" t="s">
        <v>531</v>
      </c>
      <c r="AP85" s="866" t="s">
        <v>188</v>
      </c>
    </row>
    <row r="86" spans="1:42" ht="409.5" x14ac:dyDescent="0.2">
      <c r="A86" s="1000"/>
      <c r="B86" s="1000"/>
      <c r="C86" s="996"/>
      <c r="D86" s="896"/>
      <c r="E86" s="896"/>
      <c r="F86" s="964"/>
      <c r="G86" s="896"/>
      <c r="H86" s="996"/>
      <c r="I86" s="998"/>
      <c r="J86" s="964"/>
      <c r="K86" s="993"/>
      <c r="L86" s="897"/>
      <c r="M86" s="309">
        <v>1500</v>
      </c>
      <c r="N86" s="310" t="str">
        <f>IF(M86&lt;=0,"",IF(M86&lt;=2,"MUY BAJA",IF(M86&lt;=24,"BAJA",IF(M86&lt;=500,"MEDIA",IF(M86&lt;=5000,"ALTA","MUY ALTA")))))</f>
        <v>ALTA</v>
      </c>
      <c r="O86" s="311">
        <f>IF(N86="","",IF(N86="Muy Baja",0.2,IF(N86="Baja",0.4,IF(N86="Media",0.6,IF(N86="Alta",0.8,IF(N86="Muy Alta",1,))))))</f>
        <v>0.8</v>
      </c>
      <c r="P86" s="156" t="s">
        <v>232</v>
      </c>
      <c r="Q86" s="165">
        <v>0.4</v>
      </c>
      <c r="R86" s="192" t="str">
        <f t="shared" si="68"/>
        <v>MENOR</v>
      </c>
      <c r="S86" s="164">
        <f>IF(R86="","",IF(R86="LEVE",0.2,IF(R86="MENOR",0.4,IF(R86="MODERADO",0.6,IF(R86="MAYOR",0.8,IF(R86="CATASTRÓFICO",1,))))))</f>
        <v>0.4</v>
      </c>
      <c r="T86" s="166" t="str">
        <f>IF(OR(AND(N86="MUY BAJA",R86="LEVE"),AND(N86="MUY BAJA",R86="MENOR"),AND(N86="BAJA",R86="LEVE")),"BAJO",IF(OR(AND(N86="MUY BAJA",R86="MODERADO"),AND(N86="BAJA",R86="MENOR"),AND(N86="BAJA",R86="MODERADO"),AND(N86="MEDIA",R86="LEVE"),AND(N86="MEDIA",R86="MENOR"),AND(N86="MEDIA",R86="MODERADO"),AND(N86="ALTA",R86="LEVE"),AND(N86="ALTA",R86="MENOR")),"MODERADO",IF(OR(AND(N86="MUY BAJA",R86="MAYOR"),AND(N86="BAJA",R86="MAYOR"),AND(N86="MEDIA",R86="MAYOR"),AND(N86="ALTA",R86="MODERADO"),AND(N86="ALTA",R86="MAYOR"),AND(N86="MUY ALTA",R86="LEVE"),AND(N86="MUY ALTA",R86="MENOR"),AND(N86="MUY ALTA",R86="MODERADO"),AND(N86="MUY ALTA",R86="MAYOR")),"ALTO",IF(OR(AND(N86="MUY BAJA",R86="CATASTRÓFICO"),AND(N86="BAJA",R86="CATASTRÓFICO"),AND(N86="MEDIA",R86="CATASTRÓFICO"),AND(N86="ALTA",R86="CATASTRÓFICO"),AND(N86="MUY ALTA",R86="CATASTRÓFICO")),"EXTREMO",""))))</f>
        <v>MODERADO</v>
      </c>
      <c r="U86" s="161">
        <v>2</v>
      </c>
      <c r="V86" s="208" t="s">
        <v>532</v>
      </c>
      <c r="W86" s="161" t="str">
        <f t="shared" si="69"/>
        <v>Probabilidad</v>
      </c>
      <c r="X86" s="169" t="s">
        <v>190</v>
      </c>
      <c r="Y86" s="169" t="s">
        <v>181</v>
      </c>
      <c r="Z86" s="170" t="str">
        <f t="shared" si="33"/>
        <v>40%</v>
      </c>
      <c r="AA86" s="169" t="s">
        <v>182</v>
      </c>
      <c r="AB86" s="169" t="s">
        <v>183</v>
      </c>
      <c r="AC86" s="169" t="s">
        <v>184</v>
      </c>
      <c r="AD86" s="313">
        <f>IF(ISBLANK(V86),0,Z86*AE84)</f>
        <v>0.06</v>
      </c>
      <c r="AE86" s="313">
        <f>AE84-AD86</f>
        <v>0.09</v>
      </c>
      <c r="AF86" s="162" t="str">
        <f t="shared" ref="AF86:AF91" si="78">IFERROR(IF(AE86="","",IF(AE86&lt;=0.2,"MUY BAJA",IF(AE86&lt;=0.4,"BAJA",IF(AE86&lt;=0.6,"MEDIA",IF(AE86&lt;=0.8,"ALTA","MUY ALTA"))))),"")</f>
        <v>MUY BAJA</v>
      </c>
      <c r="AG86" s="170">
        <f t="shared" si="71"/>
        <v>0.09</v>
      </c>
      <c r="AH86" s="162" t="str">
        <f>R86</f>
        <v>MENOR</v>
      </c>
      <c r="AI86" s="170">
        <f t="shared" si="62"/>
        <v>0.4</v>
      </c>
      <c r="AJ86" s="166" t="str">
        <f t="shared" ref="AJ86:AJ91" si="79">IFERROR(IF(OR(AND(AF86="MUY BAJA",AH86="LEVE"),AND(AF86="MUY BAJA",AH86="MENOR"),AND(AF86="BAJA",AH86="LEVE")),"BAJO",IF(OR(AND(AF86="MUY BAJA",AH86="MODERADO"),AND(AF86="BAJA",AH86="MENOR"),AND(AF86="BAJA",AH86="MODERADO"),AND(AF86="MEDIA",AH86="LEVE"),AND(AF86="MEDIA",AH86="MENOR"),AND(AF86="MEDIA",AH86="MODERADO"),AND(AF86="ALTA",AH86="LEVE"),AND(AF86="ALTA",AH86="MENOR")),"MODERADO",IF(OR(AND(AF86="MUY BAJA",AH86="MAYOR"),AND(AF86="BAJA",AH86="MAYOR"),AND(AF86="MEDIA",AH86="MAYOR"),AND(AF86="ALTA",AH86="MODERADO"),AND(AF86="ALTA",AH86="MAYOR"),AND(AF86="MUY ALTA",AH86="LEVE"),AND(AF86="MUY ALTA",AH86="MENOR"),AND(AF86="MUY ALTA",AH86="MODERADO"),AND(AF86="MUY ALTA",AH86="MAYOR")),"ALTO",IF(OR(AND(AF86="MUY BAJA",AH86="CATASTRÓFICO"),AND(AF86="BAJA",AH86="CATASTRÓFICO"),AND(AF86="MEDIA",AH86="CATASTRÓFICO"),AND(AF86="ALTA",AH86="CATASTRÓFICO"),AND(AF86="MUY ALTA",AH86="CATASTRÓFICO")),"EXTREMO","")))),"")</f>
        <v>BAJO</v>
      </c>
      <c r="AK86" s="929"/>
      <c r="AL86" s="991"/>
      <c r="AM86" s="991"/>
      <c r="AN86" s="991"/>
      <c r="AO86" s="314" t="s">
        <v>533</v>
      </c>
      <c r="AP86" s="868"/>
    </row>
    <row r="87" spans="1:42" ht="409.5" hidden="1" x14ac:dyDescent="0.2">
      <c r="A87" s="315" t="s">
        <v>98</v>
      </c>
      <c r="B87" s="315">
        <v>2</v>
      </c>
      <c r="C87" s="115" t="s">
        <v>534</v>
      </c>
      <c r="D87" s="115" t="s">
        <v>535</v>
      </c>
      <c r="E87" s="115" t="s">
        <v>536</v>
      </c>
      <c r="F87" s="116" t="s">
        <v>537</v>
      </c>
      <c r="G87" s="115" t="s">
        <v>100</v>
      </c>
      <c r="H87" s="115"/>
      <c r="I87" s="134"/>
      <c r="J87" s="278" t="s">
        <v>198</v>
      </c>
      <c r="K87" s="316" t="s">
        <v>199</v>
      </c>
      <c r="L87" s="134" t="s">
        <v>240</v>
      </c>
      <c r="M87" s="294">
        <v>800</v>
      </c>
      <c r="N87" s="295" t="str">
        <f t="shared" ref="N87:N91" si="80">IF(M87&lt;=0,"",IF(M87&lt;=2,"MUY BAJA",IF(M87&lt;=24,"BAJA",IF(M87&lt;=500,"MEDIA",IF(M87&lt;=5000,"ALTA","MUY ALTA")))))</f>
        <v>ALTA</v>
      </c>
      <c r="O87" s="156">
        <f t="shared" ref="O87:O91" si="81">IF(N87="","",IF(N87="Muy Baja",0.2,IF(N87="Baja",0.4,IF(N87="Media",0.6,IF(N87="Alta",0.8,IF(N87="Muy Alta",1,))))))</f>
        <v>0.8</v>
      </c>
      <c r="P87" s="156" t="s">
        <v>232</v>
      </c>
      <c r="Q87" s="296">
        <v>0.2</v>
      </c>
      <c r="R87" s="317" t="str">
        <f t="shared" si="68"/>
        <v>LEVE</v>
      </c>
      <c r="S87" s="156">
        <v>0.3</v>
      </c>
      <c r="T87" s="297" t="str">
        <f>IF(OR(AND(N87="MUY BAJA",R87="LEVE"),AND(N87="MUY BAJA",R87="MENOR"),AND(N87="BAJA",R87="LEVE")),"BAJO",IF(OR(AND(N87="MUY BAJA",R87="MODERADO"),AND(N87="BAJA",R87="MENOR"),AND(N87="BAJA",R87="MODERADO"),AND(N87="MEDIA",R87="LEVE"),AND(N87="MEDIA",R87="MENOR"),AND(N87="MEDIA",R87="MODERADO"),AND(N87="ALTA",R87="LEVE"),AND(N87="ALTA",R87="MENOR")),"MODERADO",IF(OR(AND(N87="MUY BAJA",R87="MAYOR"),AND(N87="BAJA",R87="MAYOR"),AND(N87="MEDIA",R87="MAYOR"),AND(N87="ALTA",R87="MODERADO"),AND(N87="ALTA",R87="MAYOR"),AND(N87="MUY ALTA",R87="LEVE"),AND(N87="MUY ALTA",R87="MENOR"),AND(N87="MUY ALTA",R87="MODERADO"),AND(N87="MUY ALTA",R87="MAYOR")),"ALTO",IF(OR(AND(N87="MUY BAJA",R87="CATASTRÓFICO"),AND(N87="BAJA",R87="CATASTRÓFICO"),AND(N87="MEDIA",R87="CATASTRÓFICO"),AND(N87="ALTA",R87="CATASTRÓFICO"),AND(N87="MUY ALTA",R87="CATASTRÓFICO")),"EXTREMO",""))))</f>
        <v>MODERADO</v>
      </c>
      <c r="U87" s="167">
        <v>1</v>
      </c>
      <c r="V87" s="134" t="s">
        <v>538</v>
      </c>
      <c r="W87" s="167" t="str">
        <f t="shared" si="69"/>
        <v>Probabilidad</v>
      </c>
      <c r="X87" s="298" t="s">
        <v>190</v>
      </c>
      <c r="Y87" s="298" t="s">
        <v>181</v>
      </c>
      <c r="Z87" s="299" t="str">
        <f t="shared" si="33"/>
        <v>40%</v>
      </c>
      <c r="AA87" s="298" t="s">
        <v>182</v>
      </c>
      <c r="AB87" s="298" t="s">
        <v>183</v>
      </c>
      <c r="AC87" s="298" t="s">
        <v>184</v>
      </c>
      <c r="AD87" s="298"/>
      <c r="AE87" s="300">
        <f t="shared" ref="AE87:AE91" si="82">IFERROR(IF(W87="Probabilidad",(O87-(+O87*Z87)),IF(W87="Impacto",O87,"")),"")</f>
        <v>0.48</v>
      </c>
      <c r="AF87" s="295" t="str">
        <f t="shared" si="78"/>
        <v>MEDIA</v>
      </c>
      <c r="AG87" s="299">
        <f t="shared" si="71"/>
        <v>0.48</v>
      </c>
      <c r="AH87" s="295" t="str">
        <f t="shared" ref="AH87:AH91" si="83">R87</f>
        <v>LEVE</v>
      </c>
      <c r="AI87" s="299">
        <f t="shared" si="62"/>
        <v>0.3</v>
      </c>
      <c r="AJ87" s="297" t="str">
        <f t="shared" si="79"/>
        <v>MODERADO</v>
      </c>
      <c r="AK87" s="134" t="s">
        <v>185</v>
      </c>
      <c r="AL87" s="134"/>
      <c r="AM87" s="213"/>
      <c r="AN87" s="174"/>
      <c r="AO87" s="180" t="s">
        <v>539</v>
      </c>
      <c r="AP87" s="138" t="s">
        <v>188</v>
      </c>
    </row>
    <row r="88" spans="1:42" ht="409.5" hidden="1" x14ac:dyDescent="0.2">
      <c r="A88" s="167" t="s">
        <v>98</v>
      </c>
      <c r="B88" s="167">
        <v>3</v>
      </c>
      <c r="C88" s="134" t="s">
        <v>540</v>
      </c>
      <c r="D88" s="134" t="s">
        <v>541</v>
      </c>
      <c r="E88" s="134" t="s">
        <v>542</v>
      </c>
      <c r="F88" s="155" t="s">
        <v>198</v>
      </c>
      <c r="G88" s="318" t="s">
        <v>101</v>
      </c>
      <c r="H88" s="134"/>
      <c r="I88" s="134"/>
      <c r="J88" s="278" t="s">
        <v>198</v>
      </c>
      <c r="K88" s="316" t="s">
        <v>543</v>
      </c>
      <c r="L88" s="134" t="s">
        <v>240</v>
      </c>
      <c r="M88" s="294">
        <v>600</v>
      </c>
      <c r="N88" s="295" t="str">
        <f t="shared" si="80"/>
        <v>ALTA</v>
      </c>
      <c r="O88" s="156">
        <f t="shared" si="81"/>
        <v>0.8</v>
      </c>
      <c r="P88" s="156" t="s">
        <v>232</v>
      </c>
      <c r="Q88" s="296">
        <v>0.2</v>
      </c>
      <c r="R88" s="295" t="str">
        <f t="shared" si="68"/>
        <v>LEVE</v>
      </c>
      <c r="S88" s="156">
        <f t="shared" ref="S88:S91" si="84">IF(R88="","",IF(R88="Leve",0.2,IF(R88="Menor",0.4,IF(R88="Moderado",0.6,IF(R88="Mayor",0.8,IF(R88="Catastrófico",1,))))))</f>
        <v>0.2</v>
      </c>
      <c r="T88" s="297" t="str">
        <f t="shared" ref="T88:T91" si="85">IF(OR(AND(N88="MUY BAJA",R88="LEVE"),AND(N88="MUY BAJA",R88="MENOR"),AND(N88="BAJA",R88="LEVE")),"BAJO",IF(OR(AND(N88="MUY BAJA",R88="MODERADO"),AND(N88="BAJA",R88="MENOR"),AND(N88="BAJA",R88="MODERADO"),AND(N88="MEDIA",R88="LEVE"),AND(N88="MEDIA",R88="MENOR"),AND(N88="MEDIA",R88="MODERADO"),AND(N88="ALTA",R88="LEVE"),AND(N88="ALTA",R88="MENOR")),"MODERADO",IF(OR(AND(N88="MUY BAJA",R88="MAYOR"),AND(N88="BAJA",R88="MAYOR"),AND(N88="MEDIA",R88="MAYOR"),AND(N88="ALTA",R88="MODERADO"),AND(N88="ALTA",R88="MAYOR"),AND(N88="MUY ALTA",R88="LEVE"),AND(N88="MUY ALTA",R88="MENOR"),AND(N88="MUY ALTA",R88="MODERADO"),AND(N88="MUY ALTA",R88="MAYOR")),"ALTO",IF(OR(AND(N88="MUY BAJA",R88="CATASTRÓFICO"),AND(N88="BAJA",R88="CATASTRÓFICO"),AND(N88="MEDIA",R88="CATASTRÓFICO"),AND(N88="ALTA",R88="CATASTRÓFICO"),AND(N88="MUY ALTA",R88="CATASTRÓFICO")),"EXTREMO",""))))</f>
        <v>MODERADO</v>
      </c>
      <c r="U88" s="167">
        <v>1</v>
      </c>
      <c r="V88" s="134" t="s">
        <v>544</v>
      </c>
      <c r="W88" s="167" t="str">
        <f>IF(OR(X88="Preventivo",X88="Detectivo"),"Probabilidad",IF(X88="Correctivo","Impacto",""))</f>
        <v>Probabilidad</v>
      </c>
      <c r="X88" s="298" t="s">
        <v>190</v>
      </c>
      <c r="Y88" s="298" t="s">
        <v>234</v>
      </c>
      <c r="Z88" s="299" t="str">
        <f>IF(AND(X88="Preventivo",Y88="Automático"),"50%",IF(AND(X88="Preventivo",Y88="Manual"),"40%",IF(AND(X88="Detectivo",Y88="Automático"),"40%",IF(AND(X88="Detectivo",Y88="Manual"),"30%",IF(AND(X88="Correctivo",Y88="Automático"),"35%",IF(AND(X88="Correctivo",Y88="Manual"),"25%",""))))))</f>
        <v>50%</v>
      </c>
      <c r="AA88" s="298" t="s">
        <v>182</v>
      </c>
      <c r="AB88" s="298" t="s">
        <v>183</v>
      </c>
      <c r="AC88" s="298" t="s">
        <v>184</v>
      </c>
      <c r="AD88" s="298"/>
      <c r="AE88" s="300">
        <f t="shared" si="82"/>
        <v>0.4</v>
      </c>
      <c r="AF88" s="295" t="str">
        <f t="shared" si="78"/>
        <v>BAJA</v>
      </c>
      <c r="AG88" s="299">
        <f t="shared" si="71"/>
        <v>0.4</v>
      </c>
      <c r="AH88" s="295" t="str">
        <f t="shared" si="83"/>
        <v>LEVE</v>
      </c>
      <c r="AI88" s="299">
        <f>IFERROR(IF(W88="Impacto",(S88-(+S88*Z88)),IF(W88="Probabilidad",S88,"")),"")</f>
        <v>0.2</v>
      </c>
      <c r="AJ88" s="297" t="str">
        <f t="shared" si="79"/>
        <v>BAJO</v>
      </c>
      <c r="AK88" s="134" t="s">
        <v>185</v>
      </c>
      <c r="AL88" s="134"/>
      <c r="AM88" s="213"/>
      <c r="AN88" s="174"/>
      <c r="AO88" s="180" t="s">
        <v>545</v>
      </c>
      <c r="AP88" s="138" t="s">
        <v>188</v>
      </c>
    </row>
    <row r="89" spans="1:42" ht="409.5" hidden="1" x14ac:dyDescent="0.2">
      <c r="A89" s="294" t="s">
        <v>98</v>
      </c>
      <c r="B89" s="294">
        <v>4</v>
      </c>
      <c r="C89" s="134" t="s">
        <v>546</v>
      </c>
      <c r="D89" s="319" t="s">
        <v>547</v>
      </c>
      <c r="E89" s="134" t="s">
        <v>548</v>
      </c>
      <c r="F89" s="134" t="s">
        <v>198</v>
      </c>
      <c r="G89" s="318" t="s">
        <v>102</v>
      </c>
      <c r="H89" s="134"/>
      <c r="I89" s="134"/>
      <c r="J89" s="155" t="s">
        <v>198</v>
      </c>
      <c r="K89" s="168" t="s">
        <v>209</v>
      </c>
      <c r="L89" s="134" t="s">
        <v>549</v>
      </c>
      <c r="M89" s="294">
        <v>200</v>
      </c>
      <c r="N89" s="295" t="str">
        <f t="shared" si="80"/>
        <v>MEDIA</v>
      </c>
      <c r="O89" s="156">
        <f t="shared" si="81"/>
        <v>0.6</v>
      </c>
      <c r="P89" s="156" t="s">
        <v>550</v>
      </c>
      <c r="Q89" s="296">
        <v>0.2</v>
      </c>
      <c r="R89" s="295" t="str">
        <f t="shared" si="68"/>
        <v>LEVE</v>
      </c>
      <c r="S89" s="156">
        <f t="shared" si="84"/>
        <v>0.2</v>
      </c>
      <c r="T89" s="297" t="str">
        <f t="shared" si="85"/>
        <v>MODERADO</v>
      </c>
      <c r="U89" s="167">
        <v>1</v>
      </c>
      <c r="V89" s="134" t="s">
        <v>551</v>
      </c>
      <c r="W89" s="167" t="str">
        <f>IF(OR(X89="Preventivo",X89="Detectivo"),"Probabilidad",IF(X89="Correctivo","Impacto",""))</f>
        <v>Probabilidad</v>
      </c>
      <c r="X89" s="298" t="s">
        <v>190</v>
      </c>
      <c r="Y89" s="298" t="s">
        <v>234</v>
      </c>
      <c r="Z89" s="299" t="str">
        <f>IF(AND(X89="Preventivo",Y89="Automático"),"50%",IF(AND(X89="Preventivo",Y89="Manual"),"40%",IF(AND(X89="Detectivo",Y89="Automático"),"40%",IF(AND(X89="Detectivo",Y89="Manual"),"30%",IF(AND(X89="Correctivo",Y89="Automático"),"35%",IF(AND(X89="Correctivo",Y89="Manual"),"25%",""))))))</f>
        <v>50%</v>
      </c>
      <c r="AA89" s="298" t="s">
        <v>182</v>
      </c>
      <c r="AB89" s="298" t="s">
        <v>183</v>
      </c>
      <c r="AC89" s="298" t="s">
        <v>184</v>
      </c>
      <c r="AD89" s="298"/>
      <c r="AE89" s="300">
        <f t="shared" si="82"/>
        <v>0.3</v>
      </c>
      <c r="AF89" s="295" t="str">
        <f t="shared" si="78"/>
        <v>BAJA</v>
      </c>
      <c r="AG89" s="299">
        <f t="shared" si="71"/>
        <v>0.3</v>
      </c>
      <c r="AH89" s="295" t="str">
        <f t="shared" si="83"/>
        <v>LEVE</v>
      </c>
      <c r="AI89" s="299">
        <f>IFERROR(IF(W89="Impacto",(S89-(+S89*Z89)),IF(W89="Probabilidad",S89,"")),"")</f>
        <v>0.2</v>
      </c>
      <c r="AJ89" s="297" t="str">
        <f t="shared" si="79"/>
        <v>BAJO</v>
      </c>
      <c r="AK89" s="134" t="s">
        <v>185</v>
      </c>
      <c r="AL89" s="134"/>
      <c r="AM89" s="213"/>
      <c r="AN89" s="174"/>
      <c r="AO89" s="320" t="s">
        <v>552</v>
      </c>
      <c r="AP89" s="138" t="s">
        <v>188</v>
      </c>
    </row>
    <row r="90" spans="1:42" ht="409.5" hidden="1" x14ac:dyDescent="0.2">
      <c r="A90" s="994" t="s">
        <v>98</v>
      </c>
      <c r="B90" s="994">
        <v>5</v>
      </c>
      <c r="C90" s="992" t="s">
        <v>553</v>
      </c>
      <c r="D90" s="869" t="s">
        <v>554</v>
      </c>
      <c r="E90" s="869" t="s">
        <v>555</v>
      </c>
      <c r="F90" s="936" t="s">
        <v>198</v>
      </c>
      <c r="G90" s="957" t="s">
        <v>104</v>
      </c>
      <c r="H90" s="990"/>
      <c r="I90" s="990"/>
      <c r="J90" s="1001" t="s">
        <v>198</v>
      </c>
      <c r="K90" s="989" t="s">
        <v>239</v>
      </c>
      <c r="L90" s="869" t="s">
        <v>240</v>
      </c>
      <c r="M90" s="176">
        <v>1800</v>
      </c>
      <c r="N90" s="162" t="str">
        <f t="shared" si="80"/>
        <v>ALTA</v>
      </c>
      <c r="O90" s="164">
        <f t="shared" si="81"/>
        <v>0.8</v>
      </c>
      <c r="P90" s="156" t="s">
        <v>201</v>
      </c>
      <c r="Q90" s="165">
        <v>0.2</v>
      </c>
      <c r="R90" s="162" t="str">
        <f t="shared" si="68"/>
        <v>LEVE</v>
      </c>
      <c r="S90" s="164">
        <f t="shared" si="84"/>
        <v>0.2</v>
      </c>
      <c r="T90" s="166" t="str">
        <f t="shared" si="85"/>
        <v>MODERADO</v>
      </c>
      <c r="U90" s="161">
        <v>1</v>
      </c>
      <c r="V90" s="134" t="s">
        <v>556</v>
      </c>
      <c r="W90" s="161" t="str">
        <f t="shared" si="69"/>
        <v>Probabilidad</v>
      </c>
      <c r="X90" s="169" t="s">
        <v>190</v>
      </c>
      <c r="Y90" s="169" t="s">
        <v>234</v>
      </c>
      <c r="Z90" s="170" t="str">
        <f t="shared" ref="Z90:Z91" si="86">IF(AND(X90="Preventivo",Y90="Automático"),"50%",IF(AND(X90="Preventivo",Y90="Manual"),"40%",IF(AND(X90="Detectivo",Y90="Automático"),"40%",IF(AND(X90="Detectivo",Y90="Manual"),"30%",IF(AND(X90="Correctivo",Y90="Automático"),"35%",IF(AND(X90="Correctivo",Y90="Manual"),"25%",""))))))</f>
        <v>50%</v>
      </c>
      <c r="AA90" s="169" t="s">
        <v>182</v>
      </c>
      <c r="AB90" s="169" t="s">
        <v>183</v>
      </c>
      <c r="AC90" s="169" t="s">
        <v>184</v>
      </c>
      <c r="AD90" s="169"/>
      <c r="AE90" s="172">
        <f t="shared" si="82"/>
        <v>0.4</v>
      </c>
      <c r="AF90" s="162" t="str">
        <f t="shared" si="78"/>
        <v>BAJA</v>
      </c>
      <c r="AG90" s="170">
        <f t="shared" si="71"/>
        <v>0.4</v>
      </c>
      <c r="AH90" s="162" t="str">
        <f t="shared" si="83"/>
        <v>LEVE</v>
      </c>
      <c r="AI90" s="170">
        <f t="shared" si="62"/>
        <v>0.2</v>
      </c>
      <c r="AJ90" s="166" t="str">
        <f t="shared" si="79"/>
        <v>BAJO</v>
      </c>
      <c r="AK90" s="160" t="s">
        <v>185</v>
      </c>
      <c r="AL90" s="160"/>
      <c r="AM90" s="179"/>
      <c r="AN90" s="185"/>
      <c r="AO90" s="180" t="s">
        <v>557</v>
      </c>
      <c r="AP90" s="154" t="s">
        <v>188</v>
      </c>
    </row>
    <row r="91" spans="1:42" ht="409.5" hidden="1" x14ac:dyDescent="0.2">
      <c r="A91" s="995"/>
      <c r="B91" s="995"/>
      <c r="C91" s="993"/>
      <c r="D91" s="871"/>
      <c r="E91" s="871"/>
      <c r="F91" s="938"/>
      <c r="G91" s="958"/>
      <c r="H91" s="991"/>
      <c r="I91" s="991"/>
      <c r="J91" s="1001"/>
      <c r="K91" s="989"/>
      <c r="L91" s="871"/>
      <c r="M91" s="176">
        <v>1800</v>
      </c>
      <c r="N91" s="162" t="str">
        <f t="shared" si="80"/>
        <v>ALTA</v>
      </c>
      <c r="O91" s="164">
        <f t="shared" si="81"/>
        <v>0.8</v>
      </c>
      <c r="P91" s="241" t="s">
        <v>201</v>
      </c>
      <c r="Q91" s="165">
        <v>0.2</v>
      </c>
      <c r="R91" s="162" t="str">
        <f t="shared" si="68"/>
        <v>LEVE</v>
      </c>
      <c r="S91" s="164">
        <f t="shared" si="84"/>
        <v>0.2</v>
      </c>
      <c r="T91" s="166" t="str">
        <f t="shared" si="85"/>
        <v>MODERADO</v>
      </c>
      <c r="U91" s="161">
        <v>2</v>
      </c>
      <c r="V91" s="134" t="s">
        <v>558</v>
      </c>
      <c r="W91" s="161" t="str">
        <f>IF(OR(X91="Preventivo",X91="Detectivo"),"Probabilidad",IF(X91="Correctivo","Impacto",""))</f>
        <v>Probabilidad</v>
      </c>
      <c r="X91" s="169" t="s">
        <v>190</v>
      </c>
      <c r="Y91" s="169" t="s">
        <v>234</v>
      </c>
      <c r="Z91" s="170" t="str">
        <f t="shared" si="86"/>
        <v>50%</v>
      </c>
      <c r="AA91" s="169" t="s">
        <v>182</v>
      </c>
      <c r="AB91" s="169" t="s">
        <v>183</v>
      </c>
      <c r="AC91" s="169" t="s">
        <v>184</v>
      </c>
      <c r="AD91" s="169"/>
      <c r="AE91" s="172">
        <f t="shared" si="82"/>
        <v>0.4</v>
      </c>
      <c r="AF91" s="162" t="str">
        <f t="shared" si="78"/>
        <v>BAJA</v>
      </c>
      <c r="AG91" s="170">
        <f t="shared" si="71"/>
        <v>0.4</v>
      </c>
      <c r="AH91" s="162" t="str">
        <f t="shared" si="83"/>
        <v>LEVE</v>
      </c>
      <c r="AI91" s="170">
        <f t="shared" si="62"/>
        <v>0.2</v>
      </c>
      <c r="AJ91" s="166" t="str">
        <f t="shared" si="79"/>
        <v>BAJO</v>
      </c>
      <c r="AK91" s="160" t="s">
        <v>185</v>
      </c>
      <c r="AL91" s="160"/>
      <c r="AM91" s="179"/>
      <c r="AN91" s="185"/>
      <c r="AO91" s="180" t="s">
        <v>559</v>
      </c>
      <c r="AP91" s="154" t="s">
        <v>188</v>
      </c>
    </row>
  </sheetData>
  <autoFilter ref="A9:AP91" xr:uid="{00000000-0009-0000-0000-000003000000}">
    <filterColumn colId="23" showButton="0"/>
    <filterColumn colId="24" showButton="0"/>
    <filterColumn colId="25" showButton="0"/>
    <filterColumn colId="26" showButton="0"/>
    <filterColumn colId="27" showButton="0"/>
    <filterColumn colId="41">
      <filters blank="1"/>
    </filterColumn>
  </autoFilter>
  <mergeCells count="302">
    <mergeCell ref="AE8:AJ8"/>
    <mergeCell ref="AK8:AP8"/>
    <mergeCell ref="A9:A10"/>
    <mergeCell ref="B9:B10"/>
    <mergeCell ref="C9:C10"/>
    <mergeCell ref="D9:D10"/>
    <mergeCell ref="E9:E10"/>
    <mergeCell ref="B1:F6"/>
    <mergeCell ref="G1:AK6"/>
    <mergeCell ref="AL1:AN2"/>
    <mergeCell ref="AO1:AP2"/>
    <mergeCell ref="AL4:AN4"/>
    <mergeCell ref="AO4:AP4"/>
    <mergeCell ref="AL6:AN6"/>
    <mergeCell ref="AO6:AP6"/>
    <mergeCell ref="F9:F10"/>
    <mergeCell ref="G9:G10"/>
    <mergeCell ref="H9:H10"/>
    <mergeCell ref="I9:I10"/>
    <mergeCell ref="K9:K10"/>
    <mergeCell ref="L9:L10"/>
    <mergeCell ref="B8:M8"/>
    <mergeCell ref="N8:T8"/>
    <mergeCell ref="U8:AB8"/>
    <mergeCell ref="S9:S10"/>
    <mergeCell ref="T9:T10"/>
    <mergeCell ref="U9:U10"/>
    <mergeCell ref="V9:V10"/>
    <mergeCell ref="W9:W10"/>
    <mergeCell ref="X9:AC9"/>
    <mergeCell ref="M9:M10"/>
    <mergeCell ref="N9:N10"/>
    <mergeCell ref="O9:O10"/>
    <mergeCell ref="P9:P10"/>
    <mergeCell ref="Q9:Q10"/>
    <mergeCell ref="R9:R10"/>
    <mergeCell ref="AK9:AK10"/>
    <mergeCell ref="AL9:AL10"/>
    <mergeCell ref="AM9:AM10"/>
    <mergeCell ref="AN9:AN10"/>
    <mergeCell ref="AO9:AO10"/>
    <mergeCell ref="AP9:AP10"/>
    <mergeCell ref="AE9:AE10"/>
    <mergeCell ref="AF9:AF10"/>
    <mergeCell ref="AG9:AG10"/>
    <mergeCell ref="AH9:AH10"/>
    <mergeCell ref="AI9:AI10"/>
    <mergeCell ref="AJ9:AJ10"/>
    <mergeCell ref="A14:A15"/>
    <mergeCell ref="B14:B15"/>
    <mergeCell ref="C14:C15"/>
    <mergeCell ref="D14:D15"/>
    <mergeCell ref="E14:E15"/>
    <mergeCell ref="A11:A13"/>
    <mergeCell ref="B11:B13"/>
    <mergeCell ref="C11:C13"/>
    <mergeCell ref="D11:D13"/>
    <mergeCell ref="E11:E13"/>
    <mergeCell ref="F14:F15"/>
    <mergeCell ref="G14:G15"/>
    <mergeCell ref="J14:J15"/>
    <mergeCell ref="K14:K15"/>
    <mergeCell ref="L14:L15"/>
    <mergeCell ref="AK14:AK15"/>
    <mergeCell ref="G11:G13"/>
    <mergeCell ref="J11:J13"/>
    <mergeCell ref="K11:K13"/>
    <mergeCell ref="L11:L13"/>
    <mergeCell ref="AK11:AK13"/>
    <mergeCell ref="F11:F13"/>
    <mergeCell ref="L27:L29"/>
    <mergeCell ref="A30:A31"/>
    <mergeCell ref="B30:B31"/>
    <mergeCell ref="C30:C31"/>
    <mergeCell ref="D30:D31"/>
    <mergeCell ref="E30:E31"/>
    <mergeCell ref="G30:G31"/>
    <mergeCell ref="G25:G26"/>
    <mergeCell ref="J25:J26"/>
    <mergeCell ref="A27:A29"/>
    <mergeCell ref="B27:B29"/>
    <mergeCell ref="C27:C29"/>
    <mergeCell ref="D27:D29"/>
    <mergeCell ref="E27:E29"/>
    <mergeCell ref="F27:F29"/>
    <mergeCell ref="G27:G29"/>
    <mergeCell ref="J27:J29"/>
    <mergeCell ref="A25:A26"/>
    <mergeCell ref="B25:B26"/>
    <mergeCell ref="C25:C26"/>
    <mergeCell ref="D25:D26"/>
    <mergeCell ref="E25:E26"/>
    <mergeCell ref="F25:F26"/>
    <mergeCell ref="G32:G33"/>
    <mergeCell ref="A34:A35"/>
    <mergeCell ref="B34:B35"/>
    <mergeCell ref="C34:C35"/>
    <mergeCell ref="D34:D35"/>
    <mergeCell ref="E34:E35"/>
    <mergeCell ref="F34:F35"/>
    <mergeCell ref="G34:G35"/>
    <mergeCell ref="A32:A33"/>
    <mergeCell ref="B32:B33"/>
    <mergeCell ref="C32:C33"/>
    <mergeCell ref="D32:D33"/>
    <mergeCell ref="E32:E33"/>
    <mergeCell ref="F32:F33"/>
    <mergeCell ref="G36:G37"/>
    <mergeCell ref="J36:J37"/>
    <mergeCell ref="A38:A39"/>
    <mergeCell ref="B38:B39"/>
    <mergeCell ref="C38:C39"/>
    <mergeCell ref="D38:D39"/>
    <mergeCell ref="E38:E39"/>
    <mergeCell ref="F38:F39"/>
    <mergeCell ref="G38:G39"/>
    <mergeCell ref="J38:J39"/>
    <mergeCell ref="A36:A37"/>
    <mergeCell ref="B36:B37"/>
    <mergeCell ref="C36:C37"/>
    <mergeCell ref="D36:D37"/>
    <mergeCell ref="E36:E37"/>
    <mergeCell ref="F36:F37"/>
    <mergeCell ref="G40:G41"/>
    <mergeCell ref="J40:J41"/>
    <mergeCell ref="L40:L41"/>
    <mergeCell ref="A42:A43"/>
    <mergeCell ref="B42:B43"/>
    <mergeCell ref="C42:C43"/>
    <mergeCell ref="A40:A41"/>
    <mergeCell ref="B40:B41"/>
    <mergeCell ref="C40:C41"/>
    <mergeCell ref="D40:D41"/>
    <mergeCell ref="E40:E41"/>
    <mergeCell ref="F40:F41"/>
    <mergeCell ref="G44:G45"/>
    <mergeCell ref="J44:J45"/>
    <mergeCell ref="L44:L45"/>
    <mergeCell ref="A47:A48"/>
    <mergeCell ref="B47:B48"/>
    <mergeCell ref="C47:C48"/>
    <mergeCell ref="D47:D48"/>
    <mergeCell ref="E47:E48"/>
    <mergeCell ref="F47:F48"/>
    <mergeCell ref="G47:G48"/>
    <mergeCell ref="A44:A45"/>
    <mergeCell ref="B44:B45"/>
    <mergeCell ref="C44:C45"/>
    <mergeCell ref="D44:D45"/>
    <mergeCell ref="E44:E45"/>
    <mergeCell ref="F44:F45"/>
    <mergeCell ref="J47:J48"/>
    <mergeCell ref="K47:K48"/>
    <mergeCell ref="L47:L48"/>
    <mergeCell ref="P47:P48"/>
    <mergeCell ref="AK47:AK48"/>
    <mergeCell ref="A50:A52"/>
    <mergeCell ref="B50:B52"/>
    <mergeCell ref="C50:C52"/>
    <mergeCell ref="D50:D52"/>
    <mergeCell ref="E50:E52"/>
    <mergeCell ref="AK50:AK52"/>
    <mergeCell ref="A53:A55"/>
    <mergeCell ref="B53:B55"/>
    <mergeCell ref="C53:C55"/>
    <mergeCell ref="D53:D55"/>
    <mergeCell ref="E53:E55"/>
    <mergeCell ref="F53:F55"/>
    <mergeCell ref="G53:G55"/>
    <mergeCell ref="J53:J55"/>
    <mergeCell ref="K53:K55"/>
    <mergeCell ref="F50:F52"/>
    <mergeCell ref="G50:G52"/>
    <mergeCell ref="J50:J52"/>
    <mergeCell ref="K50:K52"/>
    <mergeCell ref="L50:L52"/>
    <mergeCell ref="P50:P52"/>
    <mergeCell ref="L53:L55"/>
    <mergeCell ref="P53:P55"/>
    <mergeCell ref="AK53:AK55"/>
    <mergeCell ref="A56:A57"/>
    <mergeCell ref="B56:B57"/>
    <mergeCell ref="C56:C57"/>
    <mergeCell ref="D56:D57"/>
    <mergeCell ref="E56:E57"/>
    <mergeCell ref="F56:F57"/>
    <mergeCell ref="G56:G57"/>
    <mergeCell ref="AM56:AM58"/>
    <mergeCell ref="AN56:AN58"/>
    <mergeCell ref="A59:A61"/>
    <mergeCell ref="B59:B61"/>
    <mergeCell ref="C59:C61"/>
    <mergeCell ref="D59:D61"/>
    <mergeCell ref="E59:E61"/>
    <mergeCell ref="F59:F61"/>
    <mergeCell ref="G59:G61"/>
    <mergeCell ref="J59:J61"/>
    <mergeCell ref="J56:J57"/>
    <mergeCell ref="K56:K57"/>
    <mergeCell ref="L56:L57"/>
    <mergeCell ref="P56:P57"/>
    <mergeCell ref="AK56:AK58"/>
    <mergeCell ref="AL56:AL58"/>
    <mergeCell ref="AK65:AK67"/>
    <mergeCell ref="A68:A71"/>
    <mergeCell ref="B68:B71"/>
    <mergeCell ref="C68:C71"/>
    <mergeCell ref="D68:D71"/>
    <mergeCell ref="E68:E71"/>
    <mergeCell ref="F68:F71"/>
    <mergeCell ref="G68:G71"/>
    <mergeCell ref="K59:K61"/>
    <mergeCell ref="L59:L61"/>
    <mergeCell ref="P59:P61"/>
    <mergeCell ref="A65:A67"/>
    <mergeCell ref="B65:B67"/>
    <mergeCell ref="C65:C67"/>
    <mergeCell ref="D65:D67"/>
    <mergeCell ref="E65:E67"/>
    <mergeCell ref="F65:F67"/>
    <mergeCell ref="G65:G67"/>
    <mergeCell ref="G72:G76"/>
    <mergeCell ref="A79:A80"/>
    <mergeCell ref="B79:B80"/>
    <mergeCell ref="C79:C80"/>
    <mergeCell ref="D79:D80"/>
    <mergeCell ref="E79:E80"/>
    <mergeCell ref="F79:F80"/>
    <mergeCell ref="G79:G80"/>
    <mergeCell ref="A72:A76"/>
    <mergeCell ref="B72:B76"/>
    <mergeCell ref="C72:C76"/>
    <mergeCell ref="D72:D76"/>
    <mergeCell ref="E72:E76"/>
    <mergeCell ref="F72:F76"/>
    <mergeCell ref="AN79:AN80"/>
    <mergeCell ref="AP79:AP80"/>
    <mergeCell ref="A81:A82"/>
    <mergeCell ref="B81:B82"/>
    <mergeCell ref="C81:C82"/>
    <mergeCell ref="D81:D82"/>
    <mergeCell ref="E81:E82"/>
    <mergeCell ref="F81:F82"/>
    <mergeCell ref="G81:G82"/>
    <mergeCell ref="J81:J82"/>
    <mergeCell ref="J79:J80"/>
    <mergeCell ref="K79:K80"/>
    <mergeCell ref="L79:L80"/>
    <mergeCell ref="AK79:AK80"/>
    <mergeCell ref="AL79:AL80"/>
    <mergeCell ref="AM79:AM80"/>
    <mergeCell ref="AN83:AN84"/>
    <mergeCell ref="AP83:AP84"/>
    <mergeCell ref="AP81:AP82"/>
    <mergeCell ref="A83:A84"/>
    <mergeCell ref="B83:B84"/>
    <mergeCell ref="C83:C84"/>
    <mergeCell ref="D83:D84"/>
    <mergeCell ref="E83:E84"/>
    <mergeCell ref="F83:F84"/>
    <mergeCell ref="G83:G84"/>
    <mergeCell ref="J83:J84"/>
    <mergeCell ref="K83:K84"/>
    <mergeCell ref="K81:K82"/>
    <mergeCell ref="L81:L82"/>
    <mergeCell ref="AK81:AK82"/>
    <mergeCell ref="AL81:AL82"/>
    <mergeCell ref="AM81:AM82"/>
    <mergeCell ref="AN81:AN82"/>
    <mergeCell ref="L83:L84"/>
    <mergeCell ref="AK83:AK84"/>
    <mergeCell ref="AL83:AL84"/>
    <mergeCell ref="AM83:AM84"/>
    <mergeCell ref="A90:A91"/>
    <mergeCell ref="B90:B91"/>
    <mergeCell ref="C90:C91"/>
    <mergeCell ref="D90:D91"/>
    <mergeCell ref="E90:E91"/>
    <mergeCell ref="G85:G86"/>
    <mergeCell ref="H85:H86"/>
    <mergeCell ref="I85:I86"/>
    <mergeCell ref="J85:J86"/>
    <mergeCell ref="A85:A86"/>
    <mergeCell ref="B85:B86"/>
    <mergeCell ref="C85:C86"/>
    <mergeCell ref="D85:D86"/>
    <mergeCell ref="E85:E86"/>
    <mergeCell ref="F85:F86"/>
    <mergeCell ref="F90:F91"/>
    <mergeCell ref="G90:G91"/>
    <mergeCell ref="H90:H91"/>
    <mergeCell ref="I90:I91"/>
    <mergeCell ref="J90:J91"/>
    <mergeCell ref="K90:K91"/>
    <mergeCell ref="AK85:AK86"/>
    <mergeCell ref="AL85:AL86"/>
    <mergeCell ref="AM85:AM86"/>
    <mergeCell ref="AN85:AN86"/>
    <mergeCell ref="AP85:AP86"/>
    <mergeCell ref="K85:K86"/>
    <mergeCell ref="L85:L86"/>
    <mergeCell ref="L90:L91"/>
  </mergeCells>
  <conditionalFormatting sqref="N11:N91">
    <cfRule type="cellIs" dxfId="63" priority="37" operator="equal">
      <formula>"ALTA"</formula>
    </cfRule>
    <cfRule type="cellIs" dxfId="62" priority="36" operator="equal">
      <formula>"MUY ALTA"</formula>
    </cfRule>
    <cfRule type="cellIs" dxfId="61" priority="40" operator="equal">
      <formula>"MUY BAJA"</formula>
    </cfRule>
    <cfRule type="cellIs" dxfId="60" priority="38" operator="equal">
      <formula>"MEDIA"</formula>
    </cfRule>
    <cfRule type="cellIs" dxfId="59" priority="39" operator="equal">
      <formula>"BAJA"</formula>
    </cfRule>
  </conditionalFormatting>
  <conditionalFormatting sqref="Q11:Q91">
    <cfRule type="containsText" dxfId="58" priority="50" operator="containsText" text="❌">
      <formula>NOT(ISERROR(SEARCH(("❌"),(Q11))))</formula>
    </cfRule>
  </conditionalFormatting>
  <conditionalFormatting sqref="R11:R46">
    <cfRule type="cellIs" dxfId="57" priority="356" operator="equal">
      <formula>"MDOERADO"</formula>
    </cfRule>
  </conditionalFormatting>
  <conditionalFormatting sqref="R11:R91">
    <cfRule type="cellIs" dxfId="56" priority="41" operator="equal">
      <formula>"CATASTROFICO"</formula>
    </cfRule>
    <cfRule type="cellIs" dxfId="55" priority="42" operator="equal">
      <formula>"MAYOR"</formula>
    </cfRule>
    <cfRule type="cellIs" dxfId="54" priority="44" operator="equal">
      <formula>"MENOR"</formula>
    </cfRule>
    <cfRule type="cellIs" dxfId="53" priority="45" operator="equal">
      <formula>"LEVE"</formula>
    </cfRule>
  </conditionalFormatting>
  <conditionalFormatting sqref="R47">
    <cfRule type="cellIs" dxfId="52" priority="738" operator="equal">
      <formula>"MODERADO"</formula>
    </cfRule>
  </conditionalFormatting>
  <conditionalFormatting sqref="R48:R49">
    <cfRule type="cellIs" dxfId="51" priority="715" operator="equal">
      <formula>"MDOERADO"</formula>
    </cfRule>
  </conditionalFormatting>
  <conditionalFormatting sqref="R50:R64">
    <cfRule type="cellIs" dxfId="50" priority="615" operator="equal">
      <formula>"MODERADO"</formula>
    </cfRule>
  </conditionalFormatting>
  <conditionalFormatting sqref="R65:R67">
    <cfRule type="cellIs" dxfId="49" priority="562" operator="equal">
      <formula>"MDOERADO"</formula>
    </cfRule>
  </conditionalFormatting>
  <conditionalFormatting sqref="R68:R76">
    <cfRule type="cellIs" dxfId="48" priority="372" operator="equal">
      <formula>"MODERADO"</formula>
    </cfRule>
  </conditionalFormatting>
  <conditionalFormatting sqref="R77">
    <cfRule type="cellIs" dxfId="47" priority="320" operator="equal">
      <formula>"MDOERADO"</formula>
    </cfRule>
  </conditionalFormatting>
  <conditionalFormatting sqref="R78:R84">
    <cfRule type="cellIs" dxfId="46" priority="114" operator="equal">
      <formula>"MODERADO"</formula>
    </cfRule>
  </conditionalFormatting>
  <conditionalFormatting sqref="R85:R91">
    <cfRule type="cellIs" dxfId="45" priority="43" operator="equal">
      <formula>"MDOERADO"</formula>
    </cfRule>
  </conditionalFormatting>
  <conditionalFormatting sqref="T11:T22 T24:T37">
    <cfRule type="cellIs" dxfId="44" priority="362" operator="equal">
      <formula>"Bajo"</formula>
    </cfRule>
  </conditionalFormatting>
  <conditionalFormatting sqref="T11:T22">
    <cfRule type="cellIs" dxfId="43" priority="360" operator="equal">
      <formula>"Alto"</formula>
    </cfRule>
    <cfRule type="cellIs" dxfId="42" priority="359" operator="equal">
      <formula>"Extremo"</formula>
    </cfRule>
    <cfRule type="cellIs" dxfId="41" priority="361" operator="equal">
      <formula>"Moderado"</formula>
    </cfRule>
  </conditionalFormatting>
  <conditionalFormatting sqref="T23">
    <cfRule type="cellIs" dxfId="40" priority="335" operator="equal">
      <formula>"MUY ALTA"</formula>
    </cfRule>
    <cfRule type="cellIs" dxfId="39" priority="336" operator="equal">
      <formula>"ALTA"</formula>
    </cfRule>
    <cfRule type="cellIs" dxfId="38" priority="339" operator="equal">
      <formula>"MUY BAJA"</formula>
    </cfRule>
    <cfRule type="cellIs" dxfId="37" priority="338" operator="equal">
      <formula>"BAJA"</formula>
    </cfRule>
    <cfRule type="cellIs" dxfId="36" priority="337" operator="equal">
      <formula>"MEDIA"</formula>
    </cfRule>
  </conditionalFormatting>
  <conditionalFormatting sqref="T24:T91">
    <cfRule type="cellIs" dxfId="35" priority="46" operator="equal">
      <formula>"Extremo"</formula>
    </cfRule>
    <cfRule type="cellIs" dxfId="34" priority="47" operator="equal">
      <formula>"Alto"</formula>
    </cfRule>
    <cfRule type="cellIs" dxfId="33" priority="48" operator="equal">
      <formula>"Moderado"</formula>
    </cfRule>
  </conditionalFormatting>
  <conditionalFormatting sqref="T38:T40">
    <cfRule type="cellIs" dxfId="32" priority="992" operator="equal">
      <formula>"BAJO"</formula>
    </cfRule>
  </conditionalFormatting>
  <conditionalFormatting sqref="T41:T91">
    <cfRule type="cellIs" dxfId="31" priority="49" operator="equal">
      <formula>"Bajo"</formula>
    </cfRule>
  </conditionalFormatting>
  <conditionalFormatting sqref="AF11:AF91">
    <cfRule type="cellIs" dxfId="30" priority="14" operator="equal">
      <formula>"Alta"</formula>
    </cfRule>
    <cfRule type="cellIs" dxfId="29" priority="15" operator="equal">
      <formula>"Media"</formula>
    </cfRule>
    <cfRule type="cellIs" dxfId="28" priority="17" operator="equal">
      <formula>"Muy Baja"</formula>
    </cfRule>
    <cfRule type="cellIs" dxfId="27" priority="16" operator="equal">
      <formula>"Baja"</formula>
    </cfRule>
    <cfRule type="cellIs" dxfId="26" priority="13" operator="equal">
      <formula>"Muy Alta"</formula>
    </cfRule>
  </conditionalFormatting>
  <conditionalFormatting sqref="AH11:AH91">
    <cfRule type="cellIs" dxfId="25" priority="83" operator="equal">
      <formula>"Catastrófico"</formula>
    </cfRule>
    <cfRule type="cellIs" dxfId="24" priority="84" operator="equal">
      <formula>"Mayor"</formula>
    </cfRule>
    <cfRule type="cellIs" dxfId="23" priority="85" operator="equal">
      <formula>"Moderado"</formula>
    </cfRule>
    <cfRule type="cellIs" dxfId="22" priority="86" operator="equal">
      <formula>"Menor"</formula>
    </cfRule>
    <cfRule type="cellIs" dxfId="21" priority="87" operator="equal">
      <formula>"Leve"</formula>
    </cfRule>
  </conditionalFormatting>
  <conditionalFormatting sqref="AJ11:AJ91">
    <cfRule type="cellIs" dxfId="20" priority="31" operator="equal">
      <formula>"Bajo"</formula>
    </cfRule>
    <cfRule type="cellIs" dxfId="19" priority="30" operator="equal">
      <formula>"Moderado"</formula>
    </cfRule>
    <cfRule type="cellIs" dxfId="18" priority="29" operator="equal">
      <formula>"Alto"</formula>
    </cfRule>
    <cfRule type="cellIs" dxfId="17" priority="28" operator="equal">
      <formula>"Extremo"</formula>
    </cfRule>
  </conditionalFormatting>
  <conditionalFormatting sqref="AP11:AP79">
    <cfRule type="cellIs" dxfId="16" priority="1" operator="equal">
      <formula>"Completo"</formula>
    </cfRule>
    <cfRule type="cellIs" dxfId="15" priority="4" operator="equal">
      <formula>"Atrasado"</formula>
    </cfRule>
    <cfRule type="cellIs" dxfId="14" priority="3" operator="equal">
      <formula>"No iniciado"</formula>
    </cfRule>
  </conditionalFormatting>
  <conditionalFormatting sqref="AP81">
    <cfRule type="cellIs" dxfId="13" priority="182" operator="equal">
      <formula>"Completo"</formula>
    </cfRule>
    <cfRule type="cellIs" dxfId="12" priority="184" operator="equal">
      <formula>"No iniciado"</formula>
    </cfRule>
    <cfRule type="cellIs" dxfId="11" priority="185" operator="equal">
      <formula>"Atrasado"</formula>
    </cfRule>
  </conditionalFormatting>
  <conditionalFormatting sqref="AP83">
    <cfRule type="cellIs" dxfId="10" priority="123" operator="equal">
      <formula>"No iniciado"</formula>
    </cfRule>
    <cfRule type="cellIs" dxfId="9" priority="124" operator="equal">
      <formula>"Atrasado"</formula>
    </cfRule>
    <cfRule type="cellIs" dxfId="8" priority="121" operator="equal">
      <formula>"Completo"</formula>
    </cfRule>
  </conditionalFormatting>
  <conditionalFormatting sqref="AP85 AP87:AP91">
    <cfRule type="cellIs" dxfId="7" priority="63" operator="equal">
      <formula>"Atrasado"</formula>
    </cfRule>
    <cfRule type="cellIs" dxfId="6" priority="60" operator="equal">
      <formula>"Completo"</formula>
    </cfRule>
    <cfRule type="cellIs" dxfId="5" priority="62" operator="equal">
      <formula>"No iniciado"</formula>
    </cfRule>
  </conditionalFormatting>
  <dataValidations count="1">
    <dataValidation allowBlank="1" showInputMessage="1" showErrorMessage="1" prompt="Recuerde que las acciones se generan bajo la medida de mitigar el riesgo" sqref="AL65:AL79 AL46:AL55 AL16:AL44 AL81 AL83 AL85 AL87:AL91" xr:uid="{00000000-0002-0000-03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8674FA74-AC15-41CE-A5FA-19CDFE129495}">
            <xm:f>NOT(ISERROR(SEARCH("En desarrollo",AP11)))</xm:f>
            <xm:f>"En desarrollo"</xm:f>
            <x14:dxf>
              <fill>
                <patternFill>
                  <bgColor rgb="FFFFFF00"/>
                </patternFill>
              </fill>
            </x14:dxf>
          </x14:cfRule>
          <xm:sqref>AP11:AP79</xm:sqref>
        </x14:conditionalFormatting>
        <x14:conditionalFormatting xmlns:xm="http://schemas.microsoft.com/office/excel/2006/main">
          <x14:cfRule type="containsText" priority="183" operator="containsText" id="{53032AB1-9DF9-4F32-BA1E-D86432A45DF6}">
            <xm:f>NOT(ISERROR(SEARCH("En desarrollo",AP81)))</xm:f>
            <xm:f>"En desarrollo"</xm:f>
            <x14:dxf>
              <fill>
                <patternFill>
                  <bgColor rgb="FFFFFF00"/>
                </patternFill>
              </fill>
            </x14:dxf>
          </x14:cfRule>
          <xm:sqref>AP81</xm:sqref>
        </x14:conditionalFormatting>
        <x14:conditionalFormatting xmlns:xm="http://schemas.microsoft.com/office/excel/2006/main">
          <x14:cfRule type="containsText" priority="122" operator="containsText" id="{8179B169-52C8-4CEA-BCF1-F9CEDFF5C669}">
            <xm:f>NOT(ISERROR(SEARCH("En desarrollo",AP83)))</xm:f>
            <xm:f>"En desarrollo"</xm:f>
            <x14:dxf>
              <fill>
                <patternFill>
                  <bgColor rgb="FFFFFF00"/>
                </patternFill>
              </fill>
            </x14:dxf>
          </x14:cfRule>
          <xm:sqref>AP83</xm:sqref>
        </x14:conditionalFormatting>
        <x14:conditionalFormatting xmlns:xm="http://schemas.microsoft.com/office/excel/2006/main">
          <x14:cfRule type="containsText" priority="61" operator="containsText" id="{A83735D5-4032-4DE9-92E7-6E323D61DABF}">
            <xm:f>NOT(ISERROR(SEARCH("En desarrollo",AP85)))</xm:f>
            <xm:f>"En desarrollo"</xm:f>
            <x14:dxf>
              <fill>
                <patternFill>
                  <bgColor rgb="FFFFFF00"/>
                </patternFill>
              </fill>
            </x14:dxf>
          </x14:cfRule>
          <xm:sqref>AP85 AP87:AP91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1000000}">
          <x14:formula1>
            <xm:f>'C:\Users\Alejandra\Desktop\Nueva carpeta\RIESGOS 2022 HDPUV\[MATRIZ DE RIESGOS AJUSTADA A JUNIO DE 2022 viernes 12 de agosto.xlsx]Tabla probabilidad'!#REF!</xm:f>
          </x14:formula1>
          <xm:sqref>J14 J16:J21</xm:sqref>
        </x14:dataValidation>
        <x14:dataValidation type="list" allowBlank="1" showInputMessage="1" showErrorMessage="1" xr:uid="{00000000-0002-0000-0300-000002000000}">
          <x14:formula1>
            <xm:f>'C:\Users\Alejandra\Desktop\Nueva carpeta\RIESGOS 2022 HDPUV\[MATRIZ DE RIESGOS AJUSTADA A JUNIO DE 2022 viernes 12 de agosto.xlsx]Tabla probabilidad'!#REF!</xm:f>
          </x14:formula1>
          <xm:sqref>F14 F11 F16:F21 J11:J13 K11:L11 K14:L14 K16:L21</xm:sqref>
        </x14:dataValidation>
        <x14:dataValidation type="list" allowBlank="1" showInputMessage="1" showErrorMessage="1" xr:uid="{00000000-0002-0000-0300-000003000000}">
          <x14:formula1>
            <xm:f>'C:\Users\Alejandra\Desktop\Nueva carpeta\RIESGOS 2022 HDPUV\[MATRIZ DE RIESGOS AJUSTADA A JUNIO DE 2022 viernes 12 de agosto.xlsx]Tabla Impacto'!#REF!</xm:f>
          </x14:formula1>
          <xm:sqref>P11:P21</xm:sqref>
        </x14:dataValidation>
        <x14:dataValidation type="list" allowBlank="1" showInputMessage="1" showErrorMessage="1" xr:uid="{00000000-0002-0000-0300-000005000000}">
          <x14:formula1>
            <xm:f>'C:\Users\Alejandra\Desktop\Nueva carpeta\RIESGOS 2022 HDPUV\[MATRIZ DE RIESGOS AJUSTADA A JUNIO DE 2022 viernes 12 de agosto.xlsx]Tratamiento del riesgo'!#REF!</xm:f>
          </x14:formula1>
          <xm:sqref>AK11 AK14 AK16:AK21 AP11:AP21</xm:sqref>
        </x14:dataValidation>
        <x14:dataValidation type="list" allowBlank="1" showInputMessage="1" showErrorMessage="1" xr:uid="{00000000-0002-0000-0300-000007000000}">
          <x14:formula1>
            <xm:f>'C:\Users\Alejandra\Desktop\Nueva carpeta\RIESGOS 2022 HDPUV\[MATRIZ DE RIESGOS AJUSTADA A JUNIO DE 2022 viernes 12 de agosto.xlsx]Tabla Valoración controles'!#REF!</xm:f>
          </x14:formula1>
          <xm:sqref>AA11:AC21 X11:Y21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98"/>
  <sheetViews>
    <sheetView topLeftCell="C4" zoomScaleNormal="100" workbookViewId="0">
      <selection activeCell="AC117" sqref="AC117"/>
    </sheetView>
  </sheetViews>
  <sheetFormatPr baseColWidth="10" defaultColWidth="14.42578125" defaultRowHeight="15" customHeight="1" x14ac:dyDescent="0.2"/>
  <cols>
    <col min="1" max="1" width="14.42578125" style="592"/>
    <col min="2" max="2" width="4.5703125" style="19" customWidth="1"/>
    <col min="3" max="3" width="30.28515625" style="19" customWidth="1"/>
    <col min="4" max="4" width="70.140625" style="19" customWidth="1"/>
    <col min="5" max="5" width="29.85546875" style="19" customWidth="1"/>
    <col min="6" max="6" width="29.140625" style="19" customWidth="1"/>
    <col min="7" max="7" width="84.7109375" style="19" customWidth="1"/>
    <col min="8" max="27" width="10.7109375" style="19" customWidth="1"/>
    <col min="28" max="16384" width="14.42578125" style="19"/>
  </cols>
  <sheetData>
    <row r="1" spans="2:25" ht="23.25" x14ac:dyDescent="0.25">
      <c r="B1" s="590"/>
      <c r="C1" s="1147" t="s">
        <v>899</v>
      </c>
      <c r="D1" s="1148"/>
      <c r="E1" s="1148"/>
      <c r="F1" s="590"/>
      <c r="G1" s="590"/>
      <c r="H1" s="590"/>
      <c r="I1" s="590"/>
      <c r="J1" s="590"/>
      <c r="K1" s="590"/>
      <c r="L1" s="590"/>
      <c r="M1" s="590"/>
      <c r="N1" s="590"/>
      <c r="O1" s="590"/>
      <c r="P1" s="590"/>
      <c r="Q1" s="590"/>
      <c r="R1" s="590"/>
      <c r="S1" s="590"/>
      <c r="T1" s="590"/>
      <c r="U1" s="590"/>
      <c r="V1" s="590"/>
      <c r="W1" s="590"/>
      <c r="X1" s="590"/>
      <c r="Y1" s="590"/>
    </row>
    <row r="2" spans="2:25" x14ac:dyDescent="0.25">
      <c r="B2" s="590"/>
      <c r="C2" s="590"/>
      <c r="D2" s="590"/>
      <c r="E2" s="590"/>
      <c r="F2" s="590"/>
      <c r="G2" s="590"/>
      <c r="H2" s="590"/>
      <c r="I2" s="590"/>
      <c r="J2" s="590"/>
      <c r="K2" s="590"/>
      <c r="L2" s="590"/>
      <c r="M2" s="590"/>
      <c r="N2" s="590"/>
      <c r="O2" s="590"/>
      <c r="P2" s="590"/>
      <c r="Q2" s="590"/>
      <c r="R2" s="590"/>
      <c r="S2" s="590"/>
      <c r="T2" s="590"/>
      <c r="U2" s="590"/>
      <c r="V2" s="590"/>
      <c r="W2" s="590"/>
      <c r="X2" s="590"/>
      <c r="Y2" s="590"/>
    </row>
    <row r="3" spans="2:25" ht="25.5" x14ac:dyDescent="0.25">
      <c r="B3" s="590"/>
      <c r="C3" s="657"/>
      <c r="D3" s="591" t="s">
        <v>1046</v>
      </c>
      <c r="E3" s="591" t="s">
        <v>901</v>
      </c>
      <c r="F3" s="590"/>
      <c r="G3" s="590"/>
      <c r="H3" s="590"/>
      <c r="I3" s="590"/>
      <c r="J3" s="590"/>
      <c r="K3" s="590"/>
      <c r="L3" s="590"/>
      <c r="M3" s="590"/>
      <c r="N3" s="590"/>
      <c r="O3" s="590"/>
      <c r="P3" s="590"/>
      <c r="Q3" s="590"/>
      <c r="R3" s="590"/>
      <c r="S3" s="590"/>
      <c r="T3" s="590"/>
      <c r="U3" s="590"/>
      <c r="V3" s="590"/>
      <c r="W3" s="590"/>
      <c r="X3" s="590"/>
      <c r="Y3" s="590"/>
    </row>
    <row r="4" spans="2:25" ht="51.75" customHeight="1" x14ac:dyDescent="0.25">
      <c r="B4" s="593">
        <v>1</v>
      </c>
      <c r="C4" s="594" t="s">
        <v>1047</v>
      </c>
      <c r="D4" s="658" t="s">
        <v>1048</v>
      </c>
      <c r="E4" s="595">
        <v>0.2</v>
      </c>
      <c r="F4" s="590"/>
      <c r="G4" s="590"/>
      <c r="H4" s="590"/>
      <c r="I4" s="590"/>
      <c r="J4" s="590"/>
      <c r="K4" s="590"/>
      <c r="L4" s="590"/>
      <c r="M4" s="590"/>
      <c r="N4" s="590"/>
      <c r="O4" s="590"/>
      <c r="P4" s="590"/>
      <c r="Q4" s="590"/>
      <c r="R4" s="590"/>
      <c r="S4" s="590"/>
      <c r="T4" s="590"/>
      <c r="U4" s="590"/>
      <c r="V4" s="590"/>
      <c r="W4" s="590"/>
      <c r="X4" s="590"/>
      <c r="Y4" s="590"/>
    </row>
    <row r="5" spans="2:25" ht="51" x14ac:dyDescent="0.25">
      <c r="B5" s="596">
        <v>2</v>
      </c>
      <c r="C5" s="597" t="s">
        <v>1049</v>
      </c>
      <c r="D5" s="658" t="s">
        <v>1050</v>
      </c>
      <c r="E5" s="595">
        <v>0.4</v>
      </c>
      <c r="F5" s="590"/>
      <c r="G5" s="590"/>
      <c r="H5" s="590"/>
      <c r="I5" s="590"/>
      <c r="J5" s="590"/>
      <c r="K5" s="590"/>
      <c r="L5" s="590"/>
      <c r="M5" s="590"/>
      <c r="N5" s="590"/>
      <c r="O5" s="590"/>
      <c r="P5" s="590"/>
      <c r="Q5" s="590"/>
      <c r="R5" s="590"/>
      <c r="S5" s="590"/>
      <c r="T5" s="590"/>
      <c r="U5" s="590"/>
      <c r="V5" s="590"/>
      <c r="W5" s="590"/>
      <c r="X5" s="590"/>
      <c r="Y5" s="590"/>
    </row>
    <row r="6" spans="2:25" ht="51" x14ac:dyDescent="0.25">
      <c r="B6" s="598">
        <v>3</v>
      </c>
      <c r="C6" s="599" t="s">
        <v>1051</v>
      </c>
      <c r="D6" s="658" t="s">
        <v>1052</v>
      </c>
      <c r="E6" s="595">
        <v>0.6</v>
      </c>
      <c r="F6" s="590"/>
      <c r="G6" s="590"/>
      <c r="H6" s="590"/>
      <c r="I6" s="590"/>
      <c r="J6" s="590"/>
      <c r="K6" s="590"/>
      <c r="L6" s="590"/>
      <c r="M6" s="590"/>
      <c r="N6" s="590"/>
      <c r="O6" s="590"/>
      <c r="P6" s="590"/>
      <c r="Q6" s="590"/>
      <c r="R6" s="590"/>
      <c r="S6" s="590"/>
      <c r="T6" s="590"/>
      <c r="U6" s="590"/>
      <c r="V6" s="590"/>
      <c r="W6" s="590"/>
      <c r="X6" s="590"/>
      <c r="Y6" s="590"/>
    </row>
    <row r="7" spans="2:25" ht="76.5" x14ac:dyDescent="0.25">
      <c r="B7" s="600">
        <v>4</v>
      </c>
      <c r="C7" s="601" t="s">
        <v>1053</v>
      </c>
      <c r="D7" s="658" t="s">
        <v>1054</v>
      </c>
      <c r="E7" s="595">
        <v>0.8</v>
      </c>
      <c r="F7" s="590"/>
      <c r="G7" s="590"/>
      <c r="H7" s="590"/>
      <c r="I7" s="590"/>
      <c r="J7" s="590"/>
      <c r="K7" s="590"/>
      <c r="L7" s="590"/>
      <c r="M7" s="590"/>
      <c r="N7" s="590"/>
      <c r="O7" s="590"/>
      <c r="P7" s="590"/>
      <c r="Q7" s="590"/>
      <c r="R7" s="590"/>
      <c r="S7" s="590"/>
      <c r="T7" s="590"/>
      <c r="U7" s="590"/>
      <c r="V7" s="590"/>
      <c r="W7" s="590"/>
      <c r="X7" s="590"/>
      <c r="Y7" s="590"/>
    </row>
    <row r="8" spans="2:25" ht="51" x14ac:dyDescent="0.25">
      <c r="B8" s="602">
        <v>5</v>
      </c>
      <c r="C8" s="603" t="s">
        <v>1055</v>
      </c>
      <c r="D8" s="658" t="s">
        <v>1056</v>
      </c>
      <c r="E8" s="595">
        <v>1</v>
      </c>
      <c r="F8" s="590"/>
      <c r="G8" s="590"/>
      <c r="H8" s="590"/>
      <c r="I8" s="590"/>
      <c r="J8" s="590"/>
      <c r="K8" s="590"/>
      <c r="L8" s="590"/>
      <c r="M8" s="590"/>
      <c r="N8" s="590"/>
      <c r="O8" s="590"/>
      <c r="P8" s="590"/>
      <c r="Q8" s="590"/>
      <c r="R8" s="590"/>
      <c r="S8" s="590"/>
      <c r="T8" s="590"/>
      <c r="U8" s="590"/>
      <c r="V8" s="590"/>
      <c r="W8" s="590"/>
      <c r="X8" s="590"/>
      <c r="Y8" s="590"/>
    </row>
    <row r="9" spans="2:25" ht="16.5" customHeight="1" x14ac:dyDescent="0.25">
      <c r="B9" s="590"/>
      <c r="C9" s="590"/>
      <c r="D9" s="590"/>
      <c r="E9" s="590"/>
      <c r="F9" s="590"/>
      <c r="G9" s="590"/>
      <c r="H9" s="590"/>
      <c r="I9" s="590"/>
      <c r="J9" s="590"/>
      <c r="K9" s="590"/>
      <c r="L9" s="590"/>
      <c r="M9" s="590"/>
      <c r="N9" s="590"/>
      <c r="O9" s="590"/>
      <c r="P9" s="590"/>
      <c r="Q9" s="590"/>
      <c r="R9" s="590"/>
      <c r="S9" s="590"/>
      <c r="T9" s="590"/>
      <c r="U9" s="590"/>
      <c r="V9" s="590"/>
      <c r="W9" s="590"/>
      <c r="X9" s="590"/>
      <c r="Y9" s="590"/>
    </row>
    <row r="10" spans="2:25" ht="17.25" customHeight="1" x14ac:dyDescent="0.25">
      <c r="B10" s="590"/>
      <c r="C10" s="604"/>
      <c r="D10" s="590"/>
      <c r="E10" s="590"/>
      <c r="F10" s="590"/>
      <c r="G10" s="590"/>
      <c r="H10" s="590"/>
      <c r="I10" s="590"/>
      <c r="J10" s="590"/>
      <c r="K10" s="590"/>
      <c r="L10" s="590"/>
      <c r="M10" s="590"/>
      <c r="N10" s="590"/>
      <c r="O10" s="590"/>
      <c r="P10" s="590"/>
      <c r="Q10" s="590"/>
      <c r="R10" s="590"/>
      <c r="S10" s="590"/>
      <c r="T10" s="590"/>
      <c r="U10" s="590"/>
      <c r="V10" s="590"/>
      <c r="W10" s="590"/>
      <c r="X10" s="590"/>
      <c r="Y10" s="590"/>
    </row>
    <row r="11" spans="2:25" ht="16.5" customHeight="1" x14ac:dyDescent="0.25">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0"/>
    </row>
    <row r="12" spans="2:25" ht="16.5" customHeight="1" x14ac:dyDescent="0.25">
      <c r="B12" s="590"/>
      <c r="C12" s="590"/>
      <c r="D12" s="590"/>
      <c r="E12" s="590"/>
      <c r="F12" s="590"/>
      <c r="G12" s="590"/>
      <c r="H12" s="590"/>
      <c r="I12" s="590"/>
      <c r="J12" s="590"/>
      <c r="K12" s="590"/>
      <c r="L12" s="590"/>
      <c r="M12" s="590"/>
      <c r="N12" s="590"/>
      <c r="O12" s="590"/>
      <c r="P12" s="590"/>
      <c r="Q12" s="590"/>
      <c r="R12" s="590"/>
      <c r="S12" s="590"/>
      <c r="T12" s="590"/>
      <c r="U12" s="590"/>
      <c r="V12" s="590"/>
      <c r="W12" s="590"/>
      <c r="X12" s="590"/>
      <c r="Y12" s="590"/>
    </row>
    <row r="13" spans="2:25" x14ac:dyDescent="0.25">
      <c r="B13" s="590"/>
      <c r="C13" s="590"/>
      <c r="D13" s="590"/>
      <c r="E13" s="590"/>
      <c r="F13" s="590"/>
      <c r="G13" s="590"/>
      <c r="H13" s="590"/>
      <c r="I13" s="590"/>
      <c r="J13" s="590"/>
      <c r="K13" s="590"/>
      <c r="L13" s="590"/>
      <c r="M13" s="590"/>
      <c r="N13" s="590"/>
      <c r="O13" s="590"/>
      <c r="P13" s="590"/>
      <c r="Q13" s="590"/>
      <c r="R13" s="590"/>
      <c r="S13" s="590"/>
      <c r="T13" s="590"/>
      <c r="U13" s="590"/>
      <c r="V13" s="590"/>
      <c r="W13" s="590"/>
      <c r="X13" s="590"/>
      <c r="Y13" s="590"/>
    </row>
    <row r="14" spans="2:25" x14ac:dyDescent="0.25">
      <c r="B14" s="590"/>
      <c r="C14" s="590"/>
      <c r="D14" s="590"/>
      <c r="E14" s="590"/>
      <c r="F14" s="590"/>
      <c r="G14" s="590"/>
      <c r="H14" s="590"/>
      <c r="I14" s="590"/>
      <c r="J14" s="590"/>
      <c r="K14" s="590"/>
      <c r="L14" s="590"/>
      <c r="M14" s="590"/>
      <c r="N14" s="590"/>
      <c r="O14" s="590"/>
      <c r="P14" s="590"/>
      <c r="Q14" s="590"/>
      <c r="R14" s="590"/>
      <c r="S14" s="590"/>
      <c r="T14" s="590"/>
      <c r="U14" s="590"/>
      <c r="V14" s="590"/>
      <c r="W14" s="590"/>
      <c r="X14" s="590"/>
      <c r="Y14" s="590"/>
    </row>
    <row r="15" spans="2:25" x14ac:dyDescent="0.25">
      <c r="B15" s="590"/>
      <c r="C15" s="590"/>
      <c r="D15" s="590"/>
      <c r="E15" s="590"/>
      <c r="F15" s="590"/>
      <c r="G15" s="590"/>
      <c r="H15" s="590"/>
      <c r="I15" s="590"/>
      <c r="J15" s="590"/>
      <c r="K15" s="590"/>
      <c r="L15" s="590"/>
      <c r="M15" s="590"/>
      <c r="N15" s="590"/>
      <c r="O15" s="590"/>
      <c r="P15" s="590"/>
      <c r="Q15" s="590"/>
      <c r="R15" s="590"/>
      <c r="S15" s="590"/>
      <c r="T15" s="590"/>
      <c r="U15" s="590"/>
      <c r="V15" s="590"/>
      <c r="W15" s="590"/>
      <c r="X15" s="590"/>
      <c r="Y15" s="590"/>
    </row>
    <row r="16" spans="2:25" x14ac:dyDescent="0.25">
      <c r="B16" s="590"/>
      <c r="C16" s="590"/>
      <c r="D16" s="590"/>
      <c r="E16" s="590"/>
      <c r="F16" s="590"/>
      <c r="G16" s="590"/>
      <c r="H16" s="590"/>
      <c r="I16" s="590"/>
      <c r="J16" s="590"/>
      <c r="K16" s="590"/>
      <c r="L16" s="590"/>
      <c r="M16" s="590"/>
      <c r="N16" s="590"/>
      <c r="O16" s="590"/>
      <c r="P16" s="590"/>
      <c r="Q16" s="590"/>
      <c r="R16" s="590"/>
      <c r="S16" s="590"/>
      <c r="T16" s="590"/>
      <c r="U16" s="590"/>
      <c r="V16" s="590"/>
      <c r="W16" s="590"/>
      <c r="X16" s="590"/>
      <c r="Y16" s="590"/>
    </row>
    <row r="17" spans="2:25" x14ac:dyDescent="0.25">
      <c r="B17" s="590"/>
      <c r="C17" s="590"/>
      <c r="D17" s="590"/>
      <c r="E17" s="590"/>
      <c r="F17" s="590"/>
      <c r="G17" s="590"/>
      <c r="H17" s="590"/>
      <c r="I17" s="590"/>
      <c r="J17" s="590"/>
      <c r="K17" s="590"/>
      <c r="L17" s="590"/>
      <c r="M17" s="590"/>
      <c r="N17" s="590"/>
      <c r="O17" s="590"/>
      <c r="P17" s="590"/>
      <c r="Q17" s="590"/>
      <c r="R17" s="590"/>
      <c r="S17" s="590"/>
      <c r="T17" s="590"/>
      <c r="U17" s="590"/>
      <c r="V17" s="590"/>
      <c r="W17" s="590"/>
      <c r="X17" s="590"/>
      <c r="Y17" s="590"/>
    </row>
    <row r="18" spans="2:25" x14ac:dyDescent="0.25">
      <c r="B18" s="590"/>
      <c r="C18" s="590"/>
      <c r="D18" s="590"/>
      <c r="E18" s="590"/>
      <c r="F18" s="590"/>
      <c r="G18" s="590"/>
      <c r="H18" s="590"/>
      <c r="I18" s="590"/>
      <c r="J18" s="590"/>
      <c r="K18" s="590"/>
      <c r="L18" s="590"/>
      <c r="M18" s="590"/>
      <c r="N18" s="590"/>
      <c r="O18" s="590"/>
      <c r="P18" s="590"/>
      <c r="Q18" s="590"/>
      <c r="R18" s="590"/>
      <c r="S18" s="590"/>
      <c r="T18" s="590"/>
      <c r="U18" s="590"/>
      <c r="V18" s="590"/>
      <c r="W18" s="590"/>
      <c r="X18" s="590"/>
      <c r="Y18" s="590"/>
    </row>
    <row r="19" spans="2:25" x14ac:dyDescent="0.25">
      <c r="B19" s="590"/>
      <c r="C19" s="590"/>
      <c r="D19" s="590"/>
      <c r="E19" s="590"/>
      <c r="F19" s="590"/>
      <c r="G19" s="590"/>
      <c r="H19" s="590"/>
      <c r="I19" s="590"/>
      <c r="J19" s="590"/>
      <c r="K19" s="590"/>
      <c r="L19" s="590"/>
      <c r="M19" s="590"/>
      <c r="N19" s="590"/>
      <c r="O19" s="590"/>
      <c r="P19" s="590"/>
      <c r="Q19" s="590"/>
      <c r="R19" s="590"/>
      <c r="S19" s="590"/>
      <c r="T19" s="590"/>
      <c r="U19" s="590"/>
      <c r="V19" s="590"/>
      <c r="W19" s="590"/>
      <c r="X19" s="590"/>
      <c r="Y19" s="590"/>
    </row>
    <row r="20" spans="2:25" x14ac:dyDescent="0.25">
      <c r="B20" s="590"/>
      <c r="C20" s="590"/>
      <c r="D20" s="590"/>
      <c r="E20" s="590"/>
      <c r="F20" s="590"/>
      <c r="G20" s="590"/>
      <c r="H20" s="590"/>
      <c r="I20" s="590"/>
      <c r="J20" s="590"/>
      <c r="K20" s="590"/>
      <c r="L20" s="590"/>
      <c r="M20" s="590"/>
      <c r="N20" s="590"/>
      <c r="O20" s="590"/>
      <c r="P20" s="590"/>
      <c r="Q20" s="590"/>
      <c r="R20" s="590"/>
      <c r="S20" s="590"/>
      <c r="T20" s="590"/>
      <c r="U20" s="590"/>
      <c r="V20" s="590"/>
      <c r="W20" s="590"/>
      <c r="X20" s="590"/>
      <c r="Y20" s="590"/>
    </row>
    <row r="21" spans="2:25" ht="15.75" customHeight="1" x14ac:dyDescent="0.25">
      <c r="B21" s="590"/>
      <c r="C21" s="590"/>
      <c r="D21" s="590"/>
      <c r="E21" s="590"/>
      <c r="F21" s="590"/>
      <c r="G21" s="590"/>
      <c r="H21" s="590"/>
      <c r="I21" s="590"/>
      <c r="J21" s="590"/>
      <c r="K21" s="590"/>
      <c r="L21" s="590"/>
      <c r="M21" s="590"/>
      <c r="N21" s="590"/>
      <c r="O21" s="590"/>
      <c r="P21" s="590"/>
      <c r="Q21" s="590"/>
      <c r="R21" s="590"/>
      <c r="S21" s="590"/>
      <c r="T21" s="590"/>
      <c r="U21" s="590"/>
      <c r="V21" s="590"/>
      <c r="W21" s="590"/>
      <c r="X21" s="590"/>
      <c r="Y21" s="590"/>
    </row>
    <row r="22" spans="2:25" ht="15.75" customHeight="1" x14ac:dyDescent="0.25">
      <c r="B22" s="590"/>
      <c r="C22" s="590"/>
      <c r="D22" s="590"/>
      <c r="E22" s="590"/>
      <c r="F22" s="590"/>
      <c r="G22" s="590"/>
      <c r="H22" s="590"/>
      <c r="I22" s="590"/>
      <c r="J22" s="590"/>
      <c r="K22" s="590"/>
      <c r="L22" s="590"/>
      <c r="M22" s="590"/>
      <c r="N22" s="590"/>
      <c r="O22" s="590"/>
      <c r="P22" s="590"/>
      <c r="Q22" s="590"/>
      <c r="R22" s="590"/>
      <c r="S22" s="590"/>
      <c r="T22" s="590"/>
      <c r="U22" s="590"/>
      <c r="V22" s="590"/>
      <c r="W22" s="590"/>
      <c r="X22" s="590"/>
      <c r="Y22" s="590"/>
    </row>
    <row r="23" spans="2:25" ht="15.75" customHeight="1" x14ac:dyDescent="0.25">
      <c r="B23" s="590"/>
      <c r="C23" s="590"/>
      <c r="D23" s="590"/>
      <c r="E23" s="590"/>
      <c r="F23" s="590"/>
      <c r="G23" s="590"/>
      <c r="H23" s="590"/>
      <c r="I23" s="590"/>
      <c r="J23" s="590"/>
      <c r="K23" s="590"/>
      <c r="L23" s="590"/>
      <c r="M23" s="590"/>
      <c r="N23" s="590"/>
      <c r="O23" s="590"/>
      <c r="P23" s="590"/>
      <c r="Q23" s="590"/>
      <c r="R23" s="590"/>
      <c r="S23" s="590"/>
      <c r="T23" s="590"/>
      <c r="U23" s="590"/>
      <c r="V23" s="590"/>
      <c r="W23" s="590"/>
      <c r="X23" s="590"/>
      <c r="Y23" s="590"/>
    </row>
    <row r="24" spans="2:25" ht="15.75" customHeight="1" x14ac:dyDescent="0.25">
      <c r="B24" s="590"/>
      <c r="C24" s="590"/>
      <c r="D24" s="590"/>
      <c r="E24" s="590"/>
      <c r="F24" s="590"/>
      <c r="G24" s="590"/>
      <c r="H24" s="590"/>
      <c r="I24" s="590"/>
      <c r="J24" s="590"/>
      <c r="K24" s="590"/>
      <c r="L24" s="590"/>
      <c r="M24" s="590"/>
      <c r="N24" s="590"/>
      <c r="O24" s="590"/>
      <c r="P24" s="590"/>
      <c r="Q24" s="590"/>
      <c r="R24" s="590"/>
      <c r="S24" s="590"/>
      <c r="T24" s="590"/>
      <c r="U24" s="590"/>
      <c r="V24" s="590"/>
      <c r="W24" s="590"/>
      <c r="X24" s="590"/>
      <c r="Y24" s="590"/>
    </row>
    <row r="25" spans="2:25" ht="15.75" customHeight="1" x14ac:dyDescent="0.25">
      <c r="B25" s="590"/>
      <c r="C25" s="590"/>
      <c r="D25" s="590"/>
      <c r="E25" s="590"/>
      <c r="F25" s="590"/>
      <c r="G25" s="590"/>
      <c r="H25" s="590"/>
      <c r="I25" s="590"/>
      <c r="J25" s="590"/>
      <c r="K25" s="590"/>
      <c r="L25" s="590"/>
      <c r="M25" s="590"/>
      <c r="N25" s="590"/>
      <c r="O25" s="590"/>
      <c r="P25" s="590"/>
      <c r="Q25" s="590"/>
      <c r="R25" s="590"/>
      <c r="S25" s="590"/>
      <c r="T25" s="590"/>
      <c r="U25" s="590"/>
      <c r="V25" s="590"/>
      <c r="W25" s="590"/>
      <c r="X25" s="590"/>
      <c r="Y25" s="590"/>
    </row>
    <row r="26" spans="2:25" ht="15.75" customHeight="1" x14ac:dyDescent="0.25">
      <c r="B26" s="590"/>
      <c r="C26" s="590"/>
      <c r="D26" s="590"/>
      <c r="E26" s="590"/>
      <c r="F26" s="590"/>
      <c r="G26" s="590"/>
      <c r="H26" s="590"/>
      <c r="I26" s="590"/>
      <c r="J26" s="590"/>
      <c r="K26" s="590"/>
      <c r="L26" s="590"/>
      <c r="M26" s="590"/>
      <c r="N26" s="590"/>
      <c r="O26" s="590"/>
      <c r="P26" s="590"/>
      <c r="Q26" s="590"/>
      <c r="R26" s="590"/>
      <c r="S26" s="590"/>
      <c r="T26" s="590"/>
      <c r="U26" s="590"/>
      <c r="V26" s="590"/>
      <c r="W26" s="590"/>
      <c r="X26" s="590"/>
      <c r="Y26" s="590"/>
    </row>
    <row r="27" spans="2:25" ht="15.75" customHeight="1" x14ac:dyDescent="0.25">
      <c r="B27" s="590"/>
      <c r="C27" s="590"/>
      <c r="D27" s="590"/>
      <c r="E27" s="590"/>
      <c r="F27" s="590"/>
      <c r="G27" s="590"/>
      <c r="H27" s="590"/>
      <c r="I27" s="590"/>
      <c r="J27" s="590"/>
      <c r="K27" s="590"/>
      <c r="L27" s="590"/>
      <c r="M27" s="590"/>
      <c r="N27" s="590"/>
      <c r="O27" s="590"/>
      <c r="P27" s="590"/>
      <c r="Q27" s="590"/>
      <c r="R27" s="590"/>
      <c r="S27" s="590"/>
      <c r="T27" s="590"/>
      <c r="U27" s="590"/>
      <c r="V27" s="590"/>
      <c r="W27" s="590"/>
      <c r="X27" s="590"/>
      <c r="Y27" s="590"/>
    </row>
    <row r="28" spans="2:25" ht="15.75" customHeight="1" x14ac:dyDescent="0.25">
      <c r="B28" s="590"/>
      <c r="C28" s="590"/>
      <c r="D28" s="590"/>
      <c r="E28" s="590"/>
      <c r="F28" s="590"/>
      <c r="G28" s="590"/>
      <c r="H28" s="590"/>
      <c r="I28" s="590"/>
      <c r="J28" s="590"/>
      <c r="K28" s="590"/>
      <c r="L28" s="590"/>
      <c r="M28" s="590"/>
      <c r="N28" s="590"/>
      <c r="O28" s="590"/>
      <c r="P28" s="590"/>
      <c r="Q28" s="590"/>
      <c r="R28" s="590"/>
      <c r="S28" s="590"/>
      <c r="T28" s="590"/>
      <c r="U28" s="590"/>
      <c r="V28" s="590"/>
      <c r="W28" s="590"/>
      <c r="X28" s="590"/>
      <c r="Y28" s="590"/>
    </row>
    <row r="29" spans="2:25" ht="15.75" customHeight="1" x14ac:dyDescent="0.25">
      <c r="B29" s="590"/>
      <c r="C29" s="590"/>
      <c r="D29" s="590"/>
      <c r="E29" s="590"/>
      <c r="F29" s="590"/>
      <c r="G29" s="590"/>
      <c r="H29" s="590"/>
      <c r="I29" s="590"/>
      <c r="J29" s="590"/>
      <c r="K29" s="590"/>
      <c r="L29" s="590"/>
      <c r="M29" s="590"/>
      <c r="N29" s="590"/>
      <c r="O29" s="590"/>
      <c r="P29" s="590"/>
      <c r="Q29" s="590"/>
      <c r="R29" s="590"/>
      <c r="S29" s="590"/>
      <c r="T29" s="590"/>
      <c r="U29" s="590"/>
      <c r="V29" s="590"/>
      <c r="W29" s="590"/>
      <c r="X29" s="590"/>
      <c r="Y29" s="590"/>
    </row>
    <row r="30" spans="2:25" ht="15.75" customHeight="1" x14ac:dyDescent="0.25">
      <c r="B30" s="590"/>
      <c r="C30" s="590"/>
      <c r="D30" s="590"/>
      <c r="E30" s="590"/>
      <c r="F30" s="590"/>
      <c r="G30" s="590"/>
      <c r="H30" s="590"/>
      <c r="I30" s="590"/>
      <c r="J30" s="590"/>
      <c r="K30" s="590"/>
      <c r="L30" s="590"/>
      <c r="M30" s="590"/>
      <c r="N30" s="590"/>
      <c r="O30" s="590"/>
      <c r="P30" s="590"/>
      <c r="Q30" s="590"/>
      <c r="R30" s="590"/>
      <c r="S30" s="590"/>
      <c r="T30" s="590"/>
      <c r="U30" s="590"/>
      <c r="V30" s="590"/>
      <c r="W30" s="590"/>
      <c r="X30" s="590"/>
      <c r="Y30" s="590"/>
    </row>
    <row r="31" spans="2:25" ht="15.75" customHeight="1" x14ac:dyDescent="0.25">
      <c r="B31" s="590"/>
      <c r="C31" s="590"/>
      <c r="D31" s="590"/>
      <c r="E31" s="590"/>
      <c r="F31" s="590"/>
      <c r="G31" s="590"/>
      <c r="H31" s="590"/>
      <c r="I31" s="590"/>
      <c r="J31" s="590"/>
      <c r="K31" s="590"/>
      <c r="L31" s="590"/>
      <c r="M31" s="590"/>
      <c r="N31" s="590"/>
      <c r="O31" s="590"/>
      <c r="P31" s="590"/>
      <c r="Q31" s="590"/>
      <c r="R31" s="590"/>
      <c r="S31" s="590"/>
      <c r="T31" s="590"/>
      <c r="U31" s="590"/>
      <c r="V31" s="590"/>
      <c r="W31" s="590"/>
      <c r="X31" s="590"/>
      <c r="Y31" s="590"/>
    </row>
    <row r="32" spans="2:25" ht="15.75" customHeight="1" x14ac:dyDescent="0.25">
      <c r="B32" s="590"/>
      <c r="C32" s="590"/>
      <c r="D32" s="590"/>
      <c r="E32" s="590"/>
      <c r="F32" s="590"/>
      <c r="G32" s="590"/>
      <c r="H32" s="590"/>
      <c r="I32" s="590"/>
      <c r="J32" s="590"/>
      <c r="K32" s="590"/>
      <c r="L32" s="590"/>
      <c r="M32" s="590"/>
      <c r="N32" s="590"/>
      <c r="O32" s="590"/>
      <c r="P32" s="590"/>
      <c r="Q32" s="590"/>
      <c r="R32" s="590"/>
      <c r="S32" s="590"/>
      <c r="T32" s="590"/>
      <c r="U32" s="590"/>
      <c r="V32" s="590"/>
      <c r="W32" s="590"/>
      <c r="X32" s="590"/>
      <c r="Y32" s="590"/>
    </row>
    <row r="33" spans="2:25" ht="15.75" customHeight="1" x14ac:dyDescent="0.25">
      <c r="B33" s="590"/>
      <c r="F33" s="590"/>
      <c r="G33" s="590"/>
      <c r="H33" s="590"/>
      <c r="I33" s="590"/>
      <c r="J33" s="590"/>
      <c r="K33" s="590"/>
      <c r="L33" s="590"/>
      <c r="M33" s="590"/>
      <c r="N33" s="590"/>
      <c r="O33" s="590"/>
      <c r="P33" s="590"/>
      <c r="Q33" s="590"/>
      <c r="R33" s="590"/>
      <c r="S33" s="590"/>
      <c r="T33" s="590"/>
      <c r="U33" s="590"/>
      <c r="V33" s="590"/>
      <c r="W33" s="590"/>
      <c r="X33" s="590"/>
      <c r="Y33" s="590"/>
    </row>
    <row r="34" spans="2:25" ht="15.75" customHeight="1" x14ac:dyDescent="0.25">
      <c r="B34" s="590"/>
      <c r="F34" s="590"/>
      <c r="G34" s="590"/>
      <c r="H34" s="590"/>
      <c r="I34" s="590"/>
      <c r="J34" s="590"/>
      <c r="K34" s="590"/>
      <c r="L34" s="590"/>
      <c r="M34" s="590"/>
      <c r="N34" s="590"/>
      <c r="O34" s="590"/>
      <c r="P34" s="590"/>
      <c r="Q34" s="590"/>
      <c r="R34" s="590"/>
      <c r="S34" s="590"/>
      <c r="T34" s="590"/>
      <c r="U34" s="590"/>
      <c r="V34" s="590"/>
      <c r="W34" s="590"/>
      <c r="X34" s="590"/>
      <c r="Y34" s="590"/>
    </row>
    <row r="35" spans="2:25" ht="15.75" customHeight="1" x14ac:dyDescent="0.25">
      <c r="B35" s="590"/>
    </row>
    <row r="36" spans="2:25" ht="15.75" customHeight="1" x14ac:dyDescent="0.25">
      <c r="B36" s="590"/>
    </row>
    <row r="37" spans="2:25" ht="15.75" customHeight="1" x14ac:dyDescent="0.25">
      <c r="B37" s="590"/>
    </row>
    <row r="38" spans="2:25" ht="15.75" customHeight="1" x14ac:dyDescent="0.25">
      <c r="B38" s="590"/>
      <c r="C38" s="605" t="s">
        <v>1057</v>
      </c>
      <c r="E38" s="607" t="s">
        <v>907</v>
      </c>
      <c r="F38" s="607" t="s">
        <v>908</v>
      </c>
      <c r="G38" s="607" t="s">
        <v>909</v>
      </c>
    </row>
    <row r="39" spans="2:25" ht="15.75" customHeight="1" x14ac:dyDescent="0.25">
      <c r="B39" s="590"/>
      <c r="C39" s="608" t="s">
        <v>198</v>
      </c>
      <c r="D39" s="659"/>
      <c r="E39" s="1141" t="s">
        <v>910</v>
      </c>
      <c r="F39" s="1144" t="s">
        <v>911</v>
      </c>
      <c r="G39" s="610" t="s">
        <v>342</v>
      </c>
    </row>
    <row r="40" spans="2:25" ht="15.75" customHeight="1" x14ac:dyDescent="0.25">
      <c r="B40" s="590"/>
      <c r="C40" s="608" t="s">
        <v>175</v>
      </c>
      <c r="D40" s="659"/>
      <c r="E40" s="1142"/>
      <c r="F40" s="1145"/>
      <c r="G40" s="610" t="s">
        <v>432</v>
      </c>
    </row>
    <row r="41" spans="2:25" ht="15.75" customHeight="1" x14ac:dyDescent="0.25">
      <c r="B41" s="590"/>
      <c r="C41" s="608" t="s">
        <v>360</v>
      </c>
      <c r="D41" s="659"/>
      <c r="E41" s="1142"/>
      <c r="F41" s="1145"/>
      <c r="G41" s="610" t="s">
        <v>293</v>
      </c>
    </row>
    <row r="42" spans="2:25" ht="15.75" customHeight="1" x14ac:dyDescent="0.25">
      <c r="B42" s="590"/>
      <c r="C42" s="608" t="s">
        <v>209</v>
      </c>
      <c r="D42" s="659"/>
      <c r="E42" s="1143"/>
      <c r="F42" s="1146"/>
      <c r="G42" s="610" t="s">
        <v>231</v>
      </c>
    </row>
    <row r="43" spans="2:25" ht="15.75" customHeight="1" x14ac:dyDescent="0.25">
      <c r="B43" s="590"/>
      <c r="C43" s="608" t="s">
        <v>582</v>
      </c>
      <c r="D43" s="659"/>
      <c r="E43" s="1141" t="s">
        <v>915</v>
      </c>
      <c r="F43" s="1144" t="s">
        <v>916</v>
      </c>
      <c r="G43" s="610" t="s">
        <v>917</v>
      </c>
    </row>
    <row r="44" spans="2:25" ht="15.75" customHeight="1" x14ac:dyDescent="0.25">
      <c r="B44" s="590"/>
      <c r="C44" s="608" t="s">
        <v>386</v>
      </c>
      <c r="D44" s="659"/>
      <c r="E44" s="1142"/>
      <c r="F44" s="1145"/>
      <c r="G44" s="610" t="s">
        <v>200</v>
      </c>
    </row>
    <row r="45" spans="2:25" ht="37.5" customHeight="1" x14ac:dyDescent="0.25">
      <c r="B45" s="590"/>
      <c r="C45" s="608" t="s">
        <v>1058</v>
      </c>
      <c r="D45" s="659"/>
      <c r="E45" s="1143"/>
      <c r="F45" s="1146"/>
      <c r="G45" s="610" t="s">
        <v>177</v>
      </c>
    </row>
    <row r="46" spans="2:25" ht="15.75" customHeight="1" x14ac:dyDescent="0.25">
      <c r="B46" s="590"/>
      <c r="D46" s="659"/>
      <c r="E46" s="1141" t="s">
        <v>431</v>
      </c>
      <c r="F46" s="1144" t="s">
        <v>920</v>
      </c>
      <c r="G46" s="610" t="s">
        <v>549</v>
      </c>
    </row>
    <row r="47" spans="2:25" ht="15.75" customHeight="1" x14ac:dyDescent="0.25">
      <c r="B47" s="590"/>
      <c r="E47" s="1142"/>
      <c r="F47" s="1145"/>
      <c r="G47" s="610" t="s">
        <v>921</v>
      </c>
    </row>
    <row r="48" spans="2:25" ht="15.75" customHeight="1" x14ac:dyDescent="0.25">
      <c r="B48" s="590"/>
      <c r="E48" s="1142"/>
      <c r="F48" s="1145"/>
      <c r="G48" s="610" t="s">
        <v>922</v>
      </c>
    </row>
    <row r="49" spans="2:7" ht="15.75" customHeight="1" x14ac:dyDescent="0.25">
      <c r="B49" s="590"/>
      <c r="E49" s="1143"/>
      <c r="F49" s="1146"/>
      <c r="G49" s="610" t="s">
        <v>425</v>
      </c>
    </row>
    <row r="50" spans="2:7" ht="15.75" customHeight="1" x14ac:dyDescent="0.25">
      <c r="B50" s="590"/>
      <c r="C50" s="611" t="s">
        <v>923</v>
      </c>
      <c r="D50" s="611" t="s">
        <v>924</v>
      </c>
      <c r="E50" s="1141" t="s">
        <v>925</v>
      </c>
      <c r="F50" s="1144" t="s">
        <v>926</v>
      </c>
      <c r="G50" s="610" t="s">
        <v>927</v>
      </c>
    </row>
    <row r="51" spans="2:7" ht="15.75" customHeight="1" x14ac:dyDescent="0.25">
      <c r="B51" s="590"/>
      <c r="C51" s="612" t="s">
        <v>280</v>
      </c>
      <c r="D51" s="613" t="s">
        <v>928</v>
      </c>
      <c r="E51" s="1142"/>
      <c r="F51" s="1145"/>
      <c r="G51" s="610" t="s">
        <v>929</v>
      </c>
    </row>
    <row r="52" spans="2:7" ht="15.75" customHeight="1" x14ac:dyDescent="0.25">
      <c r="B52" s="590"/>
      <c r="C52" s="612" t="s">
        <v>174</v>
      </c>
      <c r="D52" s="613" t="s">
        <v>930</v>
      </c>
      <c r="E52" s="1142"/>
      <c r="F52" s="1145"/>
      <c r="G52" s="610" t="s">
        <v>931</v>
      </c>
    </row>
    <row r="53" spans="2:7" ht="15.75" customHeight="1" x14ac:dyDescent="0.25">
      <c r="B53" s="590"/>
      <c r="C53" s="612" t="s">
        <v>222</v>
      </c>
      <c r="D53" s="613" t="s">
        <v>932</v>
      </c>
      <c r="E53" s="1142"/>
      <c r="F53" s="1146"/>
      <c r="G53" s="614" t="s">
        <v>933</v>
      </c>
    </row>
    <row r="54" spans="2:7" ht="15.75" customHeight="1" x14ac:dyDescent="0.25">
      <c r="B54" s="590"/>
      <c r="C54" s="613" t="s">
        <v>500</v>
      </c>
      <c r="D54" s="613" t="s">
        <v>934</v>
      </c>
      <c r="E54" s="1149" t="s">
        <v>935</v>
      </c>
      <c r="F54" s="1150" t="s">
        <v>936</v>
      </c>
      <c r="G54" s="615" t="s">
        <v>937</v>
      </c>
    </row>
    <row r="55" spans="2:7" ht="15.75" customHeight="1" x14ac:dyDescent="0.25">
      <c r="B55" s="590"/>
      <c r="C55" s="612" t="s">
        <v>370</v>
      </c>
      <c r="D55" s="613" t="s">
        <v>938</v>
      </c>
      <c r="E55" s="1149"/>
      <c r="F55" s="1151"/>
      <c r="G55" s="616" t="s">
        <v>452</v>
      </c>
    </row>
    <row r="56" spans="2:7" ht="15.75" customHeight="1" x14ac:dyDescent="0.2">
      <c r="C56" s="612" t="s">
        <v>198</v>
      </c>
      <c r="D56" s="613" t="s">
        <v>939</v>
      </c>
      <c r="E56" s="1149"/>
      <c r="F56" s="1151"/>
      <c r="G56" s="617" t="s">
        <v>940</v>
      </c>
    </row>
    <row r="57" spans="2:7" ht="15.75" customHeight="1" x14ac:dyDescent="0.2">
      <c r="C57" s="612" t="s">
        <v>521</v>
      </c>
      <c r="D57" s="613" t="s">
        <v>941</v>
      </c>
      <c r="E57" s="1149"/>
      <c r="F57" s="1151"/>
      <c r="G57" s="618" t="s">
        <v>942</v>
      </c>
    </row>
    <row r="58" spans="2:7" ht="15.75" customHeight="1" x14ac:dyDescent="0.2">
      <c r="E58" s="1149" t="s">
        <v>943</v>
      </c>
      <c r="F58" s="1152" t="s">
        <v>944</v>
      </c>
      <c r="G58" s="618" t="s">
        <v>1059</v>
      </c>
    </row>
    <row r="59" spans="2:7" ht="15.75" customHeight="1" x14ac:dyDescent="0.2">
      <c r="E59" s="1149"/>
      <c r="F59" s="1152"/>
      <c r="G59" s="618" t="s">
        <v>319</v>
      </c>
    </row>
    <row r="60" spans="2:7" ht="15.75" customHeight="1" x14ac:dyDescent="0.2">
      <c r="E60" s="1149"/>
      <c r="F60" s="1152"/>
      <c r="G60" s="618" t="s">
        <v>1060</v>
      </c>
    </row>
    <row r="61" spans="2:7" ht="15.75" customHeight="1" x14ac:dyDescent="0.2"/>
    <row r="62" spans="2:7" ht="15.75" customHeight="1" x14ac:dyDescent="0.2"/>
    <row r="63" spans="2:7" ht="15.75" customHeight="1" x14ac:dyDescent="0.2"/>
    <row r="64" spans="2:7" ht="15.75" customHeight="1" x14ac:dyDescent="0.2"/>
    <row r="65" spans="3:4" ht="15.75" customHeight="1" x14ac:dyDescent="0.2"/>
    <row r="66" spans="3:4" ht="30.75" customHeight="1" x14ac:dyDescent="0.2">
      <c r="C66" s="619" t="s">
        <v>945</v>
      </c>
      <c r="D66" s="619" t="s">
        <v>946</v>
      </c>
    </row>
    <row r="67" spans="3:4" ht="15.75" customHeight="1" x14ac:dyDescent="0.2">
      <c r="C67" s="490" t="s">
        <v>947</v>
      </c>
      <c r="D67" s="490" t="s">
        <v>948</v>
      </c>
    </row>
    <row r="68" spans="3:4" ht="15.75" customHeight="1" x14ac:dyDescent="0.2">
      <c r="C68" s="490" t="s">
        <v>949</v>
      </c>
      <c r="D68" s="490" t="s">
        <v>950</v>
      </c>
    </row>
    <row r="69" spans="3:4" ht="15.75" customHeight="1" x14ac:dyDescent="0.2">
      <c r="C69" s="490" t="s">
        <v>951</v>
      </c>
      <c r="D69" s="490" t="s">
        <v>952</v>
      </c>
    </row>
    <row r="70" spans="3:4" ht="15.75" customHeight="1" x14ac:dyDescent="0.2">
      <c r="C70" s="490" t="s">
        <v>953</v>
      </c>
      <c r="D70" s="490" t="s">
        <v>954</v>
      </c>
    </row>
    <row r="71" spans="3:4" ht="15.75" customHeight="1" x14ac:dyDescent="0.2">
      <c r="C71" s="490" t="s">
        <v>955</v>
      </c>
      <c r="D71" s="490" t="s">
        <v>956</v>
      </c>
    </row>
    <row r="72" spans="3:4" ht="15.75" customHeight="1" x14ac:dyDescent="0.2">
      <c r="C72" s="490" t="s">
        <v>957</v>
      </c>
      <c r="D72" s="490" t="s">
        <v>950</v>
      </c>
    </row>
    <row r="73" spans="3:4" ht="15.75" customHeight="1" x14ac:dyDescent="0.2"/>
    <row r="74" spans="3:4" ht="15.75" customHeight="1" x14ac:dyDescent="0.2"/>
    <row r="75" spans="3:4" ht="15.75" customHeight="1" x14ac:dyDescent="0.2"/>
    <row r="76" spans="3:4" ht="15.75" customHeight="1" x14ac:dyDescent="0.2"/>
    <row r="77" spans="3:4" ht="15.75" customHeight="1" x14ac:dyDescent="0.2"/>
    <row r="78" spans="3:4" ht="15.75" customHeight="1" x14ac:dyDescent="0.2"/>
    <row r="79" spans="3:4" ht="15.75" customHeight="1" x14ac:dyDescent="0.2"/>
    <row r="80" spans="3:4"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3">
    <mergeCell ref="E50:E53"/>
    <mergeCell ref="F50:F53"/>
    <mergeCell ref="E54:E57"/>
    <mergeCell ref="F54:F57"/>
    <mergeCell ref="E58:E60"/>
    <mergeCell ref="F58:F60"/>
    <mergeCell ref="E46:E49"/>
    <mergeCell ref="F46:F49"/>
    <mergeCell ref="C1:E1"/>
    <mergeCell ref="E39:E42"/>
    <mergeCell ref="F39:F42"/>
    <mergeCell ref="E43:E45"/>
    <mergeCell ref="F43:F45"/>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8"/>
  <sheetViews>
    <sheetView zoomScaleNormal="100" workbookViewId="0">
      <selection activeCell="D50" sqref="D50"/>
    </sheetView>
  </sheetViews>
  <sheetFormatPr baseColWidth="10" defaultColWidth="14.42578125" defaultRowHeight="15" customHeight="1" x14ac:dyDescent="0.2"/>
  <cols>
    <col min="1" max="1" width="14.42578125" style="592"/>
    <col min="2" max="2" width="4.28515625" style="19" customWidth="1"/>
    <col min="3" max="3" width="30.28515625" style="19" customWidth="1"/>
    <col min="4" max="4" width="26" style="19" customWidth="1"/>
    <col min="5" max="5" width="29.85546875" style="592" customWidth="1"/>
    <col min="6" max="6" width="29.140625" style="19" customWidth="1"/>
    <col min="7" max="7" width="84.7109375" style="19" customWidth="1"/>
    <col min="8" max="27" width="10.7109375" style="19" customWidth="1"/>
    <col min="28" max="16384" width="14.42578125" style="19"/>
  </cols>
  <sheetData>
    <row r="1" spans="2:25" ht="23.25" x14ac:dyDescent="0.25">
      <c r="B1" s="590"/>
      <c r="C1" s="1147" t="s">
        <v>899</v>
      </c>
      <c r="D1" s="1148"/>
      <c r="E1" s="1148"/>
      <c r="F1" s="590"/>
      <c r="G1" s="590"/>
      <c r="H1" s="590"/>
      <c r="I1" s="590"/>
      <c r="J1" s="590"/>
      <c r="K1" s="590"/>
      <c r="L1" s="590"/>
      <c r="M1" s="590"/>
      <c r="N1" s="590"/>
      <c r="O1" s="590"/>
      <c r="P1" s="590"/>
      <c r="Q1" s="590"/>
      <c r="R1" s="590"/>
      <c r="S1" s="590"/>
      <c r="T1" s="590"/>
      <c r="U1" s="590"/>
      <c r="V1" s="590"/>
      <c r="W1" s="590"/>
      <c r="X1" s="590"/>
      <c r="Y1" s="590"/>
    </row>
    <row r="2" spans="2:25" x14ac:dyDescent="0.25">
      <c r="B2" s="590"/>
      <c r="C2" s="590"/>
      <c r="D2" s="590"/>
      <c r="E2" s="590"/>
      <c r="F2" s="590"/>
      <c r="G2" s="590"/>
      <c r="H2" s="590"/>
      <c r="I2" s="590"/>
      <c r="J2" s="590"/>
      <c r="K2" s="590"/>
      <c r="L2" s="590"/>
      <c r="M2" s="590"/>
      <c r="N2" s="590"/>
      <c r="O2" s="590"/>
      <c r="P2" s="590"/>
      <c r="Q2" s="590"/>
      <c r="R2" s="590"/>
      <c r="S2" s="590"/>
      <c r="T2" s="590"/>
      <c r="U2" s="590"/>
      <c r="V2" s="590"/>
      <c r="W2" s="590"/>
      <c r="X2" s="590"/>
      <c r="Y2" s="590"/>
    </row>
    <row r="3" spans="2:25" ht="25.5" x14ac:dyDescent="0.25">
      <c r="B3" s="1153" t="s">
        <v>900</v>
      </c>
      <c r="C3" s="1154"/>
      <c r="D3" s="591" t="s">
        <v>901</v>
      </c>
      <c r="F3" s="590"/>
      <c r="G3" s="590"/>
      <c r="H3" s="590"/>
      <c r="I3" s="590"/>
      <c r="J3" s="590"/>
      <c r="K3" s="590"/>
      <c r="L3" s="590"/>
      <c r="M3" s="590"/>
      <c r="N3" s="590"/>
      <c r="O3" s="590"/>
      <c r="P3" s="590"/>
      <c r="Q3" s="590"/>
      <c r="R3" s="590"/>
      <c r="S3" s="590"/>
      <c r="T3" s="590"/>
      <c r="U3" s="590"/>
      <c r="V3" s="590"/>
      <c r="W3" s="590"/>
      <c r="X3" s="590"/>
      <c r="Y3" s="590"/>
    </row>
    <row r="4" spans="2:25" ht="51.75" customHeight="1" x14ac:dyDescent="0.25">
      <c r="B4" s="593">
        <v>1</v>
      </c>
      <c r="C4" s="594" t="s">
        <v>902</v>
      </c>
      <c r="D4" s="595">
        <v>0.2</v>
      </c>
      <c r="F4" s="590"/>
      <c r="G4" s="590"/>
      <c r="H4" s="590"/>
      <c r="I4" s="590"/>
      <c r="J4" s="590"/>
      <c r="K4" s="590"/>
      <c r="L4" s="590"/>
      <c r="M4" s="590"/>
      <c r="N4" s="590"/>
      <c r="O4" s="590"/>
      <c r="P4" s="590"/>
      <c r="Q4" s="590"/>
      <c r="R4" s="590"/>
      <c r="S4" s="590"/>
      <c r="T4" s="590"/>
      <c r="U4" s="590"/>
      <c r="V4" s="590"/>
      <c r="W4" s="590"/>
      <c r="X4" s="590"/>
      <c r="Y4" s="590"/>
    </row>
    <row r="5" spans="2:25" ht="25.5" x14ac:dyDescent="0.25">
      <c r="B5" s="596">
        <v>2</v>
      </c>
      <c r="C5" s="597" t="s">
        <v>903</v>
      </c>
      <c r="D5" s="595">
        <v>0.4</v>
      </c>
      <c r="F5" s="590"/>
      <c r="G5" s="590"/>
      <c r="H5" s="590"/>
      <c r="I5" s="590"/>
      <c r="J5" s="590"/>
      <c r="K5" s="590"/>
      <c r="L5" s="590"/>
      <c r="M5" s="590"/>
      <c r="N5" s="590"/>
      <c r="O5" s="590"/>
      <c r="P5" s="590"/>
      <c r="Q5" s="590"/>
      <c r="R5" s="590"/>
      <c r="S5" s="590"/>
      <c r="T5" s="590"/>
      <c r="U5" s="590"/>
      <c r="V5" s="590"/>
      <c r="W5" s="590"/>
      <c r="X5" s="590"/>
      <c r="Y5" s="590"/>
    </row>
    <row r="6" spans="2:25" ht="25.5" x14ac:dyDescent="0.25">
      <c r="B6" s="598">
        <v>3</v>
      </c>
      <c r="C6" s="599" t="s">
        <v>904</v>
      </c>
      <c r="D6" s="595">
        <v>0.6</v>
      </c>
      <c r="F6" s="590"/>
      <c r="G6" s="590"/>
      <c r="H6" s="590"/>
      <c r="I6" s="590"/>
      <c r="J6" s="590"/>
      <c r="K6" s="590"/>
      <c r="L6" s="590"/>
      <c r="M6" s="590"/>
      <c r="N6" s="590"/>
      <c r="O6" s="590"/>
      <c r="P6" s="590"/>
      <c r="Q6" s="590"/>
      <c r="R6" s="590"/>
      <c r="S6" s="590"/>
      <c r="T6" s="590"/>
      <c r="U6" s="590"/>
      <c r="V6" s="590"/>
      <c r="W6" s="590"/>
      <c r="X6" s="590"/>
      <c r="Y6" s="590"/>
    </row>
    <row r="7" spans="2:25" ht="25.5" x14ac:dyDescent="0.25">
      <c r="B7" s="600">
        <v>4</v>
      </c>
      <c r="C7" s="601" t="s">
        <v>905</v>
      </c>
      <c r="D7" s="595">
        <v>0.8</v>
      </c>
      <c r="F7" s="590"/>
      <c r="G7" s="590"/>
      <c r="H7" s="590"/>
      <c r="I7" s="590"/>
      <c r="J7" s="590"/>
      <c r="K7" s="590"/>
      <c r="L7" s="590"/>
      <c r="M7" s="590"/>
      <c r="N7" s="590"/>
      <c r="O7" s="590"/>
      <c r="P7" s="590"/>
      <c r="Q7" s="590"/>
      <c r="R7" s="590"/>
      <c r="S7" s="590"/>
      <c r="T7" s="590"/>
      <c r="U7" s="590"/>
      <c r="V7" s="590"/>
      <c r="W7" s="590"/>
      <c r="X7" s="590"/>
      <c r="Y7" s="590"/>
    </row>
    <row r="8" spans="2:25" ht="25.5" x14ac:dyDescent="0.25">
      <c r="B8" s="602">
        <v>5</v>
      </c>
      <c r="C8" s="603" t="s">
        <v>906</v>
      </c>
      <c r="D8" s="595">
        <v>1</v>
      </c>
      <c r="F8" s="590"/>
      <c r="G8" s="590"/>
      <c r="H8" s="590"/>
      <c r="I8" s="590"/>
      <c r="J8" s="590"/>
      <c r="K8" s="590"/>
      <c r="L8" s="590"/>
      <c r="M8" s="590"/>
      <c r="N8" s="590"/>
      <c r="O8" s="590"/>
      <c r="P8" s="590"/>
      <c r="Q8" s="590"/>
      <c r="R8" s="590"/>
      <c r="S8" s="590"/>
      <c r="T8" s="590"/>
      <c r="U8" s="590"/>
      <c r="V8" s="590"/>
      <c r="W8" s="590"/>
      <c r="X8" s="590"/>
      <c r="Y8" s="590"/>
    </row>
    <row r="9" spans="2:25" ht="16.5" customHeight="1" x14ac:dyDescent="0.25">
      <c r="B9" s="590"/>
      <c r="C9" s="590"/>
      <c r="D9" s="590"/>
      <c r="E9" s="590"/>
      <c r="F9" s="590"/>
      <c r="G9" s="590"/>
      <c r="H9" s="590"/>
      <c r="I9" s="590"/>
      <c r="J9" s="590"/>
      <c r="K9" s="590"/>
      <c r="L9" s="590"/>
      <c r="M9" s="590"/>
      <c r="N9" s="590"/>
      <c r="O9" s="590"/>
      <c r="P9" s="590"/>
      <c r="Q9" s="590"/>
      <c r="R9" s="590"/>
      <c r="S9" s="590"/>
      <c r="T9" s="590"/>
      <c r="U9" s="590"/>
      <c r="V9" s="590"/>
      <c r="W9" s="590"/>
      <c r="X9" s="590"/>
      <c r="Y9" s="590"/>
    </row>
    <row r="10" spans="2:25" ht="17.25" customHeight="1" x14ac:dyDescent="0.25">
      <c r="B10" s="590"/>
      <c r="C10" s="604"/>
      <c r="D10" s="590"/>
      <c r="E10" s="590"/>
      <c r="F10" s="590"/>
      <c r="G10" s="590"/>
      <c r="H10" s="590"/>
      <c r="I10" s="590"/>
      <c r="J10" s="590"/>
      <c r="K10" s="590"/>
      <c r="L10" s="590"/>
      <c r="M10" s="590"/>
      <c r="N10" s="590"/>
      <c r="O10" s="590"/>
      <c r="P10" s="590"/>
      <c r="Q10" s="590"/>
      <c r="R10" s="590"/>
      <c r="S10" s="590"/>
      <c r="T10" s="590"/>
      <c r="U10" s="590"/>
      <c r="V10" s="590"/>
      <c r="W10" s="590"/>
      <c r="X10" s="590"/>
      <c r="Y10" s="590"/>
    </row>
    <row r="11" spans="2:25" ht="16.5" customHeight="1" x14ac:dyDescent="0.25">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0"/>
    </row>
    <row r="12" spans="2:25" ht="16.5" customHeight="1" x14ac:dyDescent="0.25">
      <c r="B12" s="590"/>
      <c r="C12" s="590"/>
      <c r="D12" s="590"/>
      <c r="E12" s="590"/>
      <c r="F12" s="590"/>
      <c r="G12" s="590"/>
      <c r="H12" s="590"/>
      <c r="I12" s="590"/>
      <c r="J12" s="590"/>
      <c r="K12" s="590"/>
      <c r="L12" s="590"/>
      <c r="M12" s="590"/>
      <c r="N12" s="590"/>
      <c r="O12" s="590"/>
      <c r="P12" s="590"/>
      <c r="Q12" s="590"/>
      <c r="R12" s="590"/>
      <c r="S12" s="590"/>
      <c r="T12" s="590"/>
      <c r="U12" s="590"/>
      <c r="V12" s="590"/>
      <c r="W12" s="590"/>
      <c r="X12" s="590"/>
      <c r="Y12" s="590"/>
    </row>
    <row r="13" spans="2:25" x14ac:dyDescent="0.25">
      <c r="B13" s="590"/>
      <c r="C13" s="590"/>
      <c r="D13" s="590"/>
      <c r="E13" s="590"/>
      <c r="F13" s="590"/>
      <c r="G13" s="590"/>
      <c r="H13" s="590"/>
      <c r="I13" s="590"/>
      <c r="J13" s="590"/>
      <c r="K13" s="590"/>
      <c r="L13" s="590"/>
      <c r="M13" s="590"/>
      <c r="N13" s="590"/>
      <c r="O13" s="590"/>
      <c r="P13" s="590"/>
      <c r="Q13" s="590"/>
      <c r="R13" s="590"/>
      <c r="S13" s="590"/>
      <c r="T13" s="590"/>
      <c r="U13" s="590"/>
      <c r="V13" s="590"/>
      <c r="W13" s="590"/>
      <c r="X13" s="590"/>
      <c r="Y13" s="590"/>
    </row>
    <row r="14" spans="2:25" x14ac:dyDescent="0.25">
      <c r="B14" s="590"/>
      <c r="C14" s="590"/>
      <c r="D14" s="590"/>
      <c r="E14" s="590"/>
      <c r="F14" s="590"/>
      <c r="G14" s="590"/>
      <c r="H14" s="590"/>
      <c r="I14" s="590"/>
      <c r="J14" s="590"/>
      <c r="K14" s="590"/>
      <c r="L14" s="590"/>
      <c r="M14" s="590"/>
      <c r="N14" s="590"/>
      <c r="O14" s="590"/>
      <c r="P14" s="590"/>
      <c r="Q14" s="590"/>
      <c r="R14" s="590"/>
      <c r="S14" s="590"/>
      <c r="T14" s="590"/>
      <c r="U14" s="590"/>
      <c r="V14" s="590"/>
      <c r="W14" s="590"/>
      <c r="X14" s="590"/>
      <c r="Y14" s="590"/>
    </row>
    <row r="15" spans="2:25" x14ac:dyDescent="0.25">
      <c r="B15" s="590"/>
      <c r="C15" s="590"/>
      <c r="D15" s="590"/>
      <c r="E15" s="590"/>
      <c r="F15" s="590"/>
      <c r="G15" s="590"/>
      <c r="H15" s="590"/>
      <c r="I15" s="590"/>
      <c r="J15" s="590"/>
      <c r="K15" s="590"/>
      <c r="L15" s="590"/>
      <c r="M15" s="590"/>
      <c r="N15" s="590"/>
      <c r="O15" s="590"/>
      <c r="P15" s="590"/>
      <c r="Q15" s="590"/>
      <c r="R15" s="590"/>
      <c r="S15" s="590"/>
      <c r="T15" s="590"/>
      <c r="U15" s="590"/>
      <c r="V15" s="590"/>
      <c r="W15" s="590"/>
      <c r="X15" s="590"/>
      <c r="Y15" s="590"/>
    </row>
    <row r="16" spans="2:25" x14ac:dyDescent="0.25">
      <c r="B16" s="590"/>
      <c r="C16" s="590"/>
      <c r="D16" s="590"/>
      <c r="E16" s="590"/>
      <c r="F16" s="590"/>
      <c r="G16" s="590"/>
      <c r="H16" s="590"/>
      <c r="I16" s="590"/>
      <c r="J16" s="590"/>
      <c r="K16" s="590"/>
      <c r="L16" s="590"/>
      <c r="M16" s="590"/>
      <c r="N16" s="590"/>
      <c r="O16" s="590"/>
      <c r="P16" s="590"/>
      <c r="Q16" s="590"/>
      <c r="R16" s="590"/>
      <c r="S16" s="590"/>
      <c r="T16" s="590"/>
      <c r="U16" s="590"/>
      <c r="V16" s="590"/>
      <c r="W16" s="590"/>
      <c r="X16" s="590"/>
      <c r="Y16" s="590"/>
    </row>
    <row r="17" spans="2:25" x14ac:dyDescent="0.25">
      <c r="B17" s="590"/>
      <c r="C17" s="590"/>
      <c r="D17" s="590"/>
      <c r="E17" s="590"/>
      <c r="F17" s="590"/>
      <c r="G17" s="590"/>
      <c r="H17" s="590"/>
      <c r="I17" s="590"/>
      <c r="J17" s="590"/>
      <c r="K17" s="590"/>
      <c r="L17" s="590"/>
      <c r="M17" s="590"/>
      <c r="N17" s="590"/>
      <c r="O17" s="590"/>
      <c r="P17" s="590"/>
      <c r="Q17" s="590"/>
      <c r="R17" s="590"/>
      <c r="S17" s="590"/>
      <c r="T17" s="590"/>
      <c r="U17" s="590"/>
      <c r="V17" s="590"/>
      <c r="W17" s="590"/>
      <c r="X17" s="590"/>
      <c r="Y17" s="590"/>
    </row>
    <row r="18" spans="2:25" x14ac:dyDescent="0.25">
      <c r="B18" s="590"/>
      <c r="C18" s="590"/>
      <c r="D18" s="590"/>
      <c r="E18" s="590"/>
      <c r="F18" s="590"/>
      <c r="G18" s="590"/>
      <c r="H18" s="590"/>
      <c r="I18" s="590"/>
      <c r="J18" s="590"/>
      <c r="K18" s="590"/>
      <c r="L18" s="590"/>
      <c r="M18" s="590"/>
      <c r="N18" s="590"/>
      <c r="O18" s="590"/>
      <c r="P18" s="590"/>
      <c r="Q18" s="590"/>
      <c r="R18" s="590"/>
      <c r="S18" s="590"/>
      <c r="T18" s="590"/>
      <c r="U18" s="590"/>
      <c r="V18" s="590"/>
      <c r="W18" s="590"/>
      <c r="X18" s="590"/>
      <c r="Y18" s="590"/>
    </row>
    <row r="19" spans="2:25" x14ac:dyDescent="0.25">
      <c r="B19" s="590"/>
      <c r="C19" s="590"/>
      <c r="D19" s="590"/>
      <c r="E19" s="590"/>
      <c r="F19" s="590"/>
      <c r="G19" s="590"/>
      <c r="H19" s="590"/>
      <c r="I19" s="590"/>
      <c r="J19" s="590"/>
      <c r="K19" s="590"/>
      <c r="L19" s="590"/>
      <c r="M19" s="590"/>
      <c r="N19" s="590"/>
      <c r="O19" s="590"/>
      <c r="P19" s="590"/>
      <c r="Q19" s="590"/>
      <c r="R19" s="590"/>
      <c r="S19" s="590"/>
      <c r="T19" s="590"/>
      <c r="U19" s="590"/>
      <c r="V19" s="590"/>
      <c r="W19" s="590"/>
      <c r="X19" s="590"/>
      <c r="Y19" s="590"/>
    </row>
    <row r="20" spans="2:25" x14ac:dyDescent="0.25">
      <c r="B20" s="590"/>
      <c r="C20" s="590"/>
      <c r="D20" s="590"/>
      <c r="E20" s="590"/>
      <c r="F20" s="590"/>
      <c r="G20" s="590"/>
      <c r="H20" s="590"/>
      <c r="I20" s="590"/>
      <c r="J20" s="590"/>
      <c r="K20" s="590"/>
      <c r="L20" s="590"/>
      <c r="M20" s="590"/>
      <c r="N20" s="590"/>
      <c r="O20" s="590"/>
      <c r="P20" s="590"/>
      <c r="Q20" s="590"/>
      <c r="R20" s="590"/>
      <c r="S20" s="590"/>
      <c r="T20" s="590"/>
      <c r="U20" s="590"/>
      <c r="V20" s="590"/>
      <c r="W20" s="590"/>
      <c r="X20" s="590"/>
      <c r="Y20" s="590"/>
    </row>
    <row r="21" spans="2:25" ht="15.75" customHeight="1" x14ac:dyDescent="0.25">
      <c r="B21" s="590"/>
      <c r="C21" s="590"/>
      <c r="D21" s="590"/>
      <c r="E21" s="590"/>
      <c r="F21" s="590"/>
      <c r="G21" s="590"/>
      <c r="H21" s="590"/>
      <c r="I21" s="590"/>
      <c r="J21" s="590"/>
      <c r="K21" s="590"/>
      <c r="L21" s="590"/>
      <c r="M21" s="590"/>
      <c r="N21" s="590"/>
      <c r="O21" s="590"/>
      <c r="P21" s="590"/>
      <c r="Q21" s="590"/>
      <c r="R21" s="590"/>
      <c r="S21" s="590"/>
      <c r="T21" s="590"/>
      <c r="U21" s="590"/>
      <c r="V21" s="590"/>
      <c r="W21" s="590"/>
      <c r="X21" s="590"/>
      <c r="Y21" s="590"/>
    </row>
    <row r="22" spans="2:25" ht="15.75" customHeight="1" x14ac:dyDescent="0.25">
      <c r="B22" s="590"/>
      <c r="C22" s="590"/>
      <c r="D22" s="590"/>
      <c r="E22" s="590"/>
      <c r="F22" s="590"/>
      <c r="G22" s="590"/>
      <c r="H22" s="590"/>
      <c r="I22" s="590"/>
      <c r="J22" s="590"/>
      <c r="K22" s="590"/>
      <c r="L22" s="590"/>
      <c r="M22" s="590"/>
      <c r="N22" s="590"/>
      <c r="O22" s="590"/>
      <c r="P22" s="590"/>
      <c r="Q22" s="590"/>
      <c r="R22" s="590"/>
      <c r="S22" s="590"/>
      <c r="T22" s="590"/>
      <c r="U22" s="590"/>
      <c r="V22" s="590"/>
      <c r="W22" s="590"/>
      <c r="X22" s="590"/>
      <c r="Y22" s="590"/>
    </row>
    <row r="23" spans="2:25" ht="15.75" customHeight="1" x14ac:dyDescent="0.25">
      <c r="B23" s="590"/>
      <c r="C23" s="590"/>
      <c r="D23" s="590"/>
      <c r="E23" s="590"/>
      <c r="F23" s="590"/>
      <c r="G23" s="590"/>
      <c r="H23" s="590"/>
      <c r="I23" s="590"/>
      <c r="J23" s="590"/>
      <c r="K23" s="590"/>
      <c r="L23" s="590"/>
      <c r="M23" s="590"/>
      <c r="N23" s="590"/>
      <c r="O23" s="590"/>
      <c r="P23" s="590"/>
      <c r="Q23" s="590"/>
      <c r="R23" s="590"/>
      <c r="S23" s="590"/>
      <c r="T23" s="590"/>
      <c r="U23" s="590"/>
      <c r="V23" s="590"/>
      <c r="W23" s="590"/>
      <c r="X23" s="590"/>
      <c r="Y23" s="590"/>
    </row>
    <row r="24" spans="2:25" ht="15.75" customHeight="1" x14ac:dyDescent="0.25">
      <c r="B24" s="590"/>
      <c r="C24" s="590"/>
      <c r="D24" s="590"/>
      <c r="E24" s="590"/>
      <c r="F24" s="590"/>
      <c r="G24" s="590"/>
      <c r="H24" s="590"/>
      <c r="I24" s="590"/>
      <c r="J24" s="590"/>
      <c r="K24" s="590"/>
      <c r="L24" s="590"/>
      <c r="M24" s="590"/>
      <c r="N24" s="590"/>
      <c r="O24" s="590"/>
      <c r="P24" s="590"/>
      <c r="Q24" s="590"/>
      <c r="R24" s="590"/>
      <c r="S24" s="590"/>
      <c r="T24" s="590"/>
      <c r="U24" s="590"/>
      <c r="V24" s="590"/>
      <c r="W24" s="590"/>
      <c r="X24" s="590"/>
      <c r="Y24" s="590"/>
    </row>
    <row r="25" spans="2:25" ht="15.75" customHeight="1" x14ac:dyDescent="0.25">
      <c r="B25" s="590"/>
      <c r="C25" s="590"/>
      <c r="D25" s="590"/>
      <c r="E25" s="590"/>
      <c r="F25" s="590"/>
      <c r="G25" s="590"/>
      <c r="H25" s="590"/>
      <c r="I25" s="590"/>
      <c r="J25" s="590"/>
      <c r="K25" s="590"/>
      <c r="L25" s="590"/>
      <c r="M25" s="590"/>
      <c r="N25" s="590"/>
      <c r="O25" s="590"/>
      <c r="P25" s="590"/>
      <c r="Q25" s="590"/>
      <c r="R25" s="590"/>
      <c r="S25" s="590"/>
      <c r="T25" s="590"/>
      <c r="U25" s="590"/>
      <c r="V25" s="590"/>
      <c r="W25" s="590"/>
      <c r="X25" s="590"/>
      <c r="Y25" s="590"/>
    </row>
    <row r="26" spans="2:25" ht="15.75" customHeight="1" x14ac:dyDescent="0.25">
      <c r="B26" s="590"/>
      <c r="C26" s="590"/>
      <c r="D26" s="590"/>
      <c r="E26" s="590"/>
      <c r="F26" s="590"/>
      <c r="G26" s="590"/>
      <c r="H26" s="590"/>
      <c r="I26" s="590"/>
      <c r="J26" s="590"/>
      <c r="K26" s="590"/>
      <c r="L26" s="590"/>
      <c r="M26" s="590"/>
      <c r="N26" s="590"/>
      <c r="O26" s="590"/>
      <c r="P26" s="590"/>
      <c r="Q26" s="590"/>
      <c r="R26" s="590"/>
      <c r="S26" s="590"/>
      <c r="T26" s="590"/>
      <c r="U26" s="590"/>
      <c r="V26" s="590"/>
      <c r="W26" s="590"/>
      <c r="X26" s="590"/>
      <c r="Y26" s="590"/>
    </row>
    <row r="27" spans="2:25" ht="15.75" customHeight="1" x14ac:dyDescent="0.25">
      <c r="B27" s="590"/>
      <c r="C27" s="590"/>
      <c r="D27" s="590"/>
      <c r="E27" s="590"/>
      <c r="F27" s="590"/>
      <c r="G27" s="590"/>
      <c r="H27" s="590"/>
      <c r="I27" s="590"/>
      <c r="J27" s="590"/>
      <c r="K27" s="590"/>
      <c r="L27" s="590"/>
      <c r="M27" s="590"/>
      <c r="N27" s="590"/>
      <c r="O27" s="590"/>
      <c r="P27" s="590"/>
      <c r="Q27" s="590"/>
      <c r="R27" s="590"/>
      <c r="S27" s="590"/>
      <c r="T27" s="590"/>
      <c r="U27" s="590"/>
      <c r="V27" s="590"/>
      <c r="W27" s="590"/>
      <c r="X27" s="590"/>
      <c r="Y27" s="590"/>
    </row>
    <row r="28" spans="2:25" ht="15.75" customHeight="1" x14ac:dyDescent="0.25">
      <c r="B28" s="590"/>
      <c r="C28" s="590"/>
      <c r="D28" s="590"/>
      <c r="E28" s="590"/>
      <c r="F28" s="590"/>
      <c r="G28" s="590"/>
      <c r="H28" s="590"/>
      <c r="I28" s="590"/>
      <c r="J28" s="590"/>
      <c r="K28" s="590"/>
      <c r="L28" s="590"/>
      <c r="M28" s="590"/>
      <c r="N28" s="590"/>
      <c r="O28" s="590"/>
      <c r="P28" s="590"/>
      <c r="Q28" s="590"/>
      <c r="R28" s="590"/>
      <c r="S28" s="590"/>
      <c r="T28" s="590"/>
      <c r="U28" s="590"/>
      <c r="V28" s="590"/>
      <c r="W28" s="590"/>
      <c r="X28" s="590"/>
      <c r="Y28" s="590"/>
    </row>
    <row r="29" spans="2:25" ht="15.75" customHeight="1" x14ac:dyDescent="0.25">
      <c r="B29" s="590"/>
      <c r="C29" s="590"/>
      <c r="D29" s="590"/>
      <c r="E29" s="590"/>
      <c r="F29" s="590"/>
      <c r="G29" s="590"/>
      <c r="H29" s="590"/>
      <c r="I29" s="590"/>
      <c r="J29" s="590"/>
      <c r="K29" s="590"/>
      <c r="L29" s="590"/>
      <c r="M29" s="590"/>
      <c r="N29" s="590"/>
      <c r="O29" s="590"/>
      <c r="P29" s="590"/>
      <c r="Q29" s="590"/>
      <c r="R29" s="590"/>
      <c r="S29" s="590"/>
      <c r="T29" s="590"/>
      <c r="U29" s="590"/>
      <c r="V29" s="590"/>
      <c r="W29" s="590"/>
      <c r="X29" s="590"/>
      <c r="Y29" s="590"/>
    </row>
    <row r="30" spans="2:25" ht="15.75" customHeight="1" x14ac:dyDescent="0.25">
      <c r="B30" s="590"/>
      <c r="C30" s="590"/>
      <c r="D30" s="590"/>
      <c r="E30" s="590"/>
      <c r="F30" s="590"/>
      <c r="G30" s="590"/>
      <c r="H30" s="590"/>
      <c r="I30" s="590"/>
      <c r="J30" s="590"/>
      <c r="K30" s="590"/>
      <c r="L30" s="590"/>
      <c r="M30" s="590"/>
      <c r="N30" s="590"/>
      <c r="O30" s="590"/>
      <c r="P30" s="590"/>
      <c r="Q30" s="590"/>
      <c r="R30" s="590"/>
      <c r="S30" s="590"/>
      <c r="T30" s="590"/>
      <c r="U30" s="590"/>
      <c r="V30" s="590"/>
      <c r="W30" s="590"/>
      <c r="X30" s="590"/>
      <c r="Y30" s="590"/>
    </row>
    <row r="31" spans="2:25" ht="15.75" customHeight="1" x14ac:dyDescent="0.25">
      <c r="B31" s="590"/>
      <c r="C31" s="590"/>
      <c r="D31" s="590"/>
      <c r="E31" s="590"/>
      <c r="F31" s="590"/>
      <c r="G31" s="590"/>
      <c r="H31" s="590"/>
      <c r="I31" s="590"/>
      <c r="J31" s="590"/>
      <c r="K31" s="590"/>
      <c r="L31" s="590"/>
      <c r="M31" s="590"/>
      <c r="N31" s="590"/>
      <c r="O31" s="590"/>
      <c r="P31" s="590"/>
      <c r="Q31" s="590"/>
      <c r="R31" s="590"/>
      <c r="S31" s="590"/>
      <c r="T31" s="590"/>
      <c r="U31" s="590"/>
      <c r="V31" s="590"/>
      <c r="W31" s="590"/>
      <c r="X31" s="590"/>
      <c r="Y31" s="590"/>
    </row>
    <row r="32" spans="2:25" ht="15.75" customHeight="1" x14ac:dyDescent="0.25">
      <c r="B32" s="590"/>
      <c r="C32" s="590"/>
      <c r="D32" s="590"/>
      <c r="E32" s="590"/>
      <c r="F32" s="590"/>
      <c r="G32" s="590"/>
      <c r="H32" s="590"/>
      <c r="I32" s="590"/>
      <c r="J32" s="590"/>
      <c r="K32" s="590"/>
      <c r="L32" s="590"/>
      <c r="M32" s="590"/>
      <c r="N32" s="590"/>
      <c r="O32" s="590"/>
      <c r="P32" s="590"/>
      <c r="Q32" s="590"/>
      <c r="R32" s="590"/>
      <c r="S32" s="590"/>
      <c r="T32" s="590"/>
      <c r="U32" s="590"/>
      <c r="V32" s="590"/>
      <c r="W32" s="590"/>
      <c r="X32" s="590"/>
      <c r="Y32" s="590"/>
    </row>
    <row r="33" spans="2:25" ht="15.75" customHeight="1" x14ac:dyDescent="0.25">
      <c r="B33" s="590"/>
      <c r="F33" s="590"/>
      <c r="G33" s="590"/>
      <c r="H33" s="590"/>
      <c r="I33" s="590"/>
      <c r="J33" s="590"/>
      <c r="K33" s="590"/>
      <c r="L33" s="590"/>
      <c r="M33" s="590"/>
      <c r="N33" s="590"/>
      <c r="O33" s="590"/>
      <c r="P33" s="590"/>
      <c r="Q33" s="590"/>
      <c r="R33" s="590"/>
      <c r="S33" s="590"/>
      <c r="T33" s="590"/>
      <c r="U33" s="590"/>
      <c r="V33" s="590"/>
      <c r="W33" s="590"/>
      <c r="X33" s="590"/>
      <c r="Y33" s="590"/>
    </row>
    <row r="34" spans="2:25" ht="15.75" customHeight="1" x14ac:dyDescent="0.25">
      <c r="B34" s="590"/>
      <c r="F34" s="590"/>
      <c r="G34" s="590"/>
      <c r="H34" s="590"/>
      <c r="I34" s="590"/>
      <c r="J34" s="590"/>
      <c r="K34" s="590"/>
      <c r="L34" s="590"/>
      <c r="M34" s="590"/>
      <c r="N34" s="590"/>
      <c r="O34" s="590"/>
      <c r="P34" s="590"/>
      <c r="Q34" s="590"/>
      <c r="R34" s="590"/>
      <c r="S34" s="590"/>
      <c r="T34" s="590"/>
      <c r="U34" s="590"/>
      <c r="V34" s="590"/>
      <c r="W34" s="590"/>
      <c r="X34" s="590"/>
      <c r="Y34" s="590"/>
    </row>
    <row r="35" spans="2:25" ht="15.75" customHeight="1" x14ac:dyDescent="0.25">
      <c r="B35" s="590"/>
    </row>
    <row r="36" spans="2:25" ht="15.75" customHeight="1" x14ac:dyDescent="0.25">
      <c r="B36" s="590"/>
    </row>
    <row r="37" spans="2:25" ht="15.75" customHeight="1" x14ac:dyDescent="0.25">
      <c r="B37" s="590"/>
    </row>
    <row r="38" spans="2:25" ht="15.75" customHeight="1" x14ac:dyDescent="0.25">
      <c r="B38" s="590"/>
      <c r="C38" s="605" t="s">
        <v>163</v>
      </c>
      <c r="D38" s="605" t="s">
        <v>142</v>
      </c>
      <c r="E38" s="606" t="s">
        <v>907</v>
      </c>
      <c r="F38" s="607" t="s">
        <v>908</v>
      </c>
      <c r="G38" s="607" t="s">
        <v>909</v>
      </c>
    </row>
    <row r="39" spans="2:25" ht="15.75" customHeight="1" x14ac:dyDescent="0.25">
      <c r="B39" s="590"/>
      <c r="C39" s="608" t="s">
        <v>198</v>
      </c>
      <c r="D39" s="609" t="s">
        <v>239</v>
      </c>
      <c r="E39" s="1155" t="s">
        <v>910</v>
      </c>
      <c r="F39" s="1144" t="s">
        <v>911</v>
      </c>
      <c r="G39" s="610" t="s">
        <v>342</v>
      </c>
    </row>
    <row r="40" spans="2:25" ht="15.75" customHeight="1" x14ac:dyDescent="0.25">
      <c r="B40" s="590"/>
      <c r="C40" s="608" t="s">
        <v>175</v>
      </c>
      <c r="D40" s="609" t="s">
        <v>912</v>
      </c>
      <c r="E40" s="1156"/>
      <c r="F40" s="1145"/>
      <c r="G40" s="610" t="s">
        <v>432</v>
      </c>
    </row>
    <row r="41" spans="2:25" ht="15.75" customHeight="1" x14ac:dyDescent="0.25">
      <c r="B41" s="590"/>
      <c r="C41" s="608" t="s">
        <v>405</v>
      </c>
      <c r="D41" s="609" t="s">
        <v>176</v>
      </c>
      <c r="E41" s="1156"/>
      <c r="F41" s="1145"/>
      <c r="G41" s="610" t="s">
        <v>293</v>
      </c>
    </row>
    <row r="42" spans="2:25" ht="15.75" customHeight="1" x14ac:dyDescent="0.25">
      <c r="B42" s="590"/>
      <c r="C42" s="608" t="s">
        <v>913</v>
      </c>
      <c r="D42" s="609" t="s">
        <v>199</v>
      </c>
      <c r="E42" s="1157"/>
      <c r="F42" s="1146"/>
      <c r="G42" s="610" t="s">
        <v>231</v>
      </c>
    </row>
    <row r="43" spans="2:25" ht="15.75" customHeight="1" x14ac:dyDescent="0.25">
      <c r="B43" s="590"/>
      <c r="C43" s="608"/>
      <c r="D43" s="609" t="s">
        <v>914</v>
      </c>
      <c r="E43" s="1155" t="s">
        <v>915</v>
      </c>
      <c r="F43" s="1144" t="s">
        <v>916</v>
      </c>
      <c r="G43" s="610" t="s">
        <v>917</v>
      </c>
    </row>
    <row r="44" spans="2:25" ht="15.75" customHeight="1" x14ac:dyDescent="0.25">
      <c r="B44" s="590"/>
      <c r="C44" s="608"/>
      <c r="D44" s="609" t="s">
        <v>387</v>
      </c>
      <c r="E44" s="1156"/>
      <c r="F44" s="1145"/>
      <c r="G44" s="610" t="s">
        <v>200</v>
      </c>
    </row>
    <row r="45" spans="2:25" ht="37.5" customHeight="1" x14ac:dyDescent="0.25">
      <c r="B45" s="590"/>
      <c r="C45" s="608"/>
      <c r="D45" s="609" t="s">
        <v>918</v>
      </c>
      <c r="E45" s="1157"/>
      <c r="F45" s="1146"/>
      <c r="G45" s="610" t="s">
        <v>177</v>
      </c>
    </row>
    <row r="46" spans="2:25" ht="15.75" customHeight="1" x14ac:dyDescent="0.25">
      <c r="B46" s="590"/>
      <c r="D46" s="609" t="s">
        <v>919</v>
      </c>
      <c r="E46" s="1155" t="s">
        <v>431</v>
      </c>
      <c r="F46" s="1144" t="s">
        <v>920</v>
      </c>
      <c r="G46" s="610" t="s">
        <v>549</v>
      </c>
    </row>
    <row r="47" spans="2:25" ht="15.75" customHeight="1" x14ac:dyDescent="0.25">
      <c r="B47" s="590"/>
      <c r="D47" s="609" t="s">
        <v>543</v>
      </c>
      <c r="E47" s="1156"/>
      <c r="F47" s="1145"/>
      <c r="G47" s="610" t="s">
        <v>921</v>
      </c>
    </row>
    <row r="48" spans="2:25" ht="15.75" customHeight="1" x14ac:dyDescent="0.25">
      <c r="B48" s="590"/>
      <c r="D48" s="609" t="s">
        <v>209</v>
      </c>
      <c r="E48" s="1156"/>
      <c r="F48" s="1145"/>
      <c r="G48" s="610" t="s">
        <v>922</v>
      </c>
    </row>
    <row r="49" spans="2:7" ht="15.75" customHeight="1" x14ac:dyDescent="0.25">
      <c r="B49" s="590"/>
      <c r="D49" s="609" t="s">
        <v>239</v>
      </c>
      <c r="E49" s="1157"/>
      <c r="F49" s="1146"/>
      <c r="G49" s="610" t="s">
        <v>425</v>
      </c>
    </row>
    <row r="50" spans="2:7" ht="15.75" customHeight="1" x14ac:dyDescent="0.25">
      <c r="B50" s="590"/>
      <c r="C50" s="611" t="s">
        <v>923</v>
      </c>
      <c r="D50" s="611" t="s">
        <v>924</v>
      </c>
      <c r="E50" s="1155" t="s">
        <v>925</v>
      </c>
      <c r="F50" s="1144" t="s">
        <v>926</v>
      </c>
      <c r="G50" s="610" t="s">
        <v>927</v>
      </c>
    </row>
    <row r="51" spans="2:7" ht="15.75" customHeight="1" x14ac:dyDescent="0.25">
      <c r="B51" s="590"/>
      <c r="C51" s="612" t="s">
        <v>280</v>
      </c>
      <c r="D51" s="613" t="s">
        <v>928</v>
      </c>
      <c r="E51" s="1156"/>
      <c r="F51" s="1145"/>
      <c r="G51" s="610" t="s">
        <v>929</v>
      </c>
    </row>
    <row r="52" spans="2:7" ht="15.75" customHeight="1" x14ac:dyDescent="0.25">
      <c r="B52" s="590"/>
      <c r="C52" s="612" t="s">
        <v>174</v>
      </c>
      <c r="D52" s="613" t="s">
        <v>930</v>
      </c>
      <c r="E52" s="1156"/>
      <c r="F52" s="1145"/>
      <c r="G52" s="610" t="s">
        <v>931</v>
      </c>
    </row>
    <row r="53" spans="2:7" ht="15.75" customHeight="1" x14ac:dyDescent="0.25">
      <c r="B53" s="590"/>
      <c r="C53" s="612" t="s">
        <v>222</v>
      </c>
      <c r="D53" s="613" t="s">
        <v>932</v>
      </c>
      <c r="E53" s="1156"/>
      <c r="F53" s="1146"/>
      <c r="G53" s="614" t="s">
        <v>933</v>
      </c>
    </row>
    <row r="54" spans="2:7" ht="15.75" customHeight="1" x14ac:dyDescent="0.25">
      <c r="B54" s="590"/>
      <c r="C54" s="613" t="s">
        <v>500</v>
      </c>
      <c r="D54" s="613" t="s">
        <v>934</v>
      </c>
      <c r="E54" s="1158" t="s">
        <v>935</v>
      </c>
      <c r="F54" s="1150" t="s">
        <v>936</v>
      </c>
      <c r="G54" s="615" t="s">
        <v>937</v>
      </c>
    </row>
    <row r="55" spans="2:7" ht="15.75" customHeight="1" x14ac:dyDescent="0.25">
      <c r="B55" s="590"/>
      <c r="C55" s="612" t="s">
        <v>370</v>
      </c>
      <c r="D55" s="613" t="s">
        <v>938</v>
      </c>
      <c r="E55" s="1158"/>
      <c r="F55" s="1151"/>
      <c r="G55" s="616" t="s">
        <v>452</v>
      </c>
    </row>
    <row r="56" spans="2:7" ht="15.75" customHeight="1" x14ac:dyDescent="0.2">
      <c r="C56" s="612" t="s">
        <v>198</v>
      </c>
      <c r="D56" s="613" t="s">
        <v>939</v>
      </c>
      <c r="E56" s="1158"/>
      <c r="F56" s="1151"/>
      <c r="G56" s="617" t="s">
        <v>940</v>
      </c>
    </row>
    <row r="57" spans="2:7" ht="15.75" customHeight="1" x14ac:dyDescent="0.2">
      <c r="C57" s="612" t="s">
        <v>521</v>
      </c>
      <c r="D57" s="613" t="s">
        <v>941</v>
      </c>
      <c r="E57" s="1158"/>
      <c r="F57" s="1151"/>
      <c r="G57" s="618" t="s">
        <v>942</v>
      </c>
    </row>
    <row r="58" spans="2:7" ht="15.75" customHeight="1" x14ac:dyDescent="0.2">
      <c r="E58" s="1158" t="s">
        <v>943</v>
      </c>
      <c r="F58" s="1152" t="s">
        <v>944</v>
      </c>
      <c r="G58" s="618" t="s">
        <v>589</v>
      </c>
    </row>
    <row r="59" spans="2:7" ht="15.75" customHeight="1" x14ac:dyDescent="0.2">
      <c r="E59" s="1158"/>
      <c r="F59" s="1152"/>
      <c r="G59" s="618"/>
    </row>
    <row r="60" spans="2:7" ht="15.75" customHeight="1" x14ac:dyDescent="0.2">
      <c r="E60" s="1158"/>
      <c r="F60" s="1152"/>
      <c r="G60" s="618"/>
    </row>
    <row r="61" spans="2:7" ht="15.75" customHeight="1" x14ac:dyDescent="0.2"/>
    <row r="62" spans="2:7" ht="15.75" customHeight="1" x14ac:dyDescent="0.2"/>
    <row r="63" spans="2:7" ht="15.75" customHeight="1" x14ac:dyDescent="0.2"/>
    <row r="64" spans="2:7" ht="15.75" customHeight="1" x14ac:dyDescent="0.2"/>
    <row r="65" spans="3:4" ht="15.75" customHeight="1" x14ac:dyDescent="0.2"/>
    <row r="66" spans="3:4" ht="30.75" customHeight="1" x14ac:dyDescent="0.2">
      <c r="C66" s="619" t="s">
        <v>945</v>
      </c>
      <c r="D66" s="619" t="s">
        <v>946</v>
      </c>
    </row>
    <row r="67" spans="3:4" ht="15.75" customHeight="1" x14ac:dyDescent="0.2">
      <c r="C67" s="490" t="s">
        <v>947</v>
      </c>
      <c r="D67" s="490" t="s">
        <v>948</v>
      </c>
    </row>
    <row r="68" spans="3:4" ht="15.75" customHeight="1" x14ac:dyDescent="0.2">
      <c r="C68" s="490" t="s">
        <v>949</v>
      </c>
      <c r="D68" s="490" t="s">
        <v>950</v>
      </c>
    </row>
    <row r="69" spans="3:4" ht="15.75" customHeight="1" x14ac:dyDescent="0.2">
      <c r="C69" s="490" t="s">
        <v>951</v>
      </c>
      <c r="D69" s="490" t="s">
        <v>952</v>
      </c>
    </row>
    <row r="70" spans="3:4" ht="15.75" customHeight="1" x14ac:dyDescent="0.2">
      <c r="C70" s="490" t="s">
        <v>953</v>
      </c>
      <c r="D70" s="490" t="s">
        <v>954</v>
      </c>
    </row>
    <row r="71" spans="3:4" ht="15.75" customHeight="1" x14ac:dyDescent="0.2">
      <c r="C71" s="490" t="s">
        <v>955</v>
      </c>
      <c r="D71" s="490" t="s">
        <v>956</v>
      </c>
    </row>
    <row r="72" spans="3:4" ht="15.75" customHeight="1" x14ac:dyDescent="0.2">
      <c r="C72" s="490" t="s">
        <v>957</v>
      </c>
      <c r="D72" s="490" t="s">
        <v>950</v>
      </c>
    </row>
    <row r="73" spans="3:4" ht="15.75" customHeight="1" x14ac:dyDescent="0.2"/>
    <row r="74" spans="3:4" ht="15.75" customHeight="1" x14ac:dyDescent="0.2"/>
    <row r="75" spans="3:4" ht="15.75" customHeight="1" x14ac:dyDescent="0.2"/>
    <row r="76" spans="3:4" ht="15.75" customHeight="1" x14ac:dyDescent="0.2"/>
    <row r="77" spans="3:4" ht="15.75" customHeight="1" x14ac:dyDescent="0.2"/>
    <row r="78" spans="3:4" ht="15.75" customHeight="1" x14ac:dyDescent="0.2"/>
    <row r="79" spans="3:4" ht="15.75" customHeight="1" x14ac:dyDescent="0.2"/>
    <row r="80" spans="3:4"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4">
    <mergeCell ref="E58:E60"/>
    <mergeCell ref="F58:F60"/>
    <mergeCell ref="E46:E49"/>
    <mergeCell ref="F46:F49"/>
    <mergeCell ref="E50:E53"/>
    <mergeCell ref="F50:F53"/>
    <mergeCell ref="E54:E57"/>
    <mergeCell ref="F54:F57"/>
    <mergeCell ref="C1:E1"/>
    <mergeCell ref="B3:C3"/>
    <mergeCell ref="E39:E42"/>
    <mergeCell ref="F39:F42"/>
    <mergeCell ref="E43:E45"/>
    <mergeCell ref="F43:F45"/>
  </mergeCells>
  <pageMargins left="0.7" right="0.7"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020"/>
  <sheetViews>
    <sheetView topLeftCell="A9" zoomScale="50" zoomScaleNormal="50" workbookViewId="0">
      <selection activeCell="B18" sqref="B18:B23"/>
    </sheetView>
  </sheetViews>
  <sheetFormatPr baseColWidth="10" defaultColWidth="14.42578125" defaultRowHeight="15" customHeight="1" x14ac:dyDescent="0.2"/>
  <cols>
    <col min="1" max="1" width="10.7109375" style="19" customWidth="1"/>
    <col min="2" max="2" width="6.7109375" style="19" customWidth="1"/>
    <col min="3" max="3" width="34.42578125" style="19" customWidth="1"/>
    <col min="4" max="4" width="39" style="19" customWidth="1"/>
    <col min="5" max="5" width="169" style="19" customWidth="1"/>
    <col min="6" max="26" width="10.7109375" style="19" customWidth="1"/>
    <col min="27" max="16384" width="14.42578125" style="19"/>
  </cols>
  <sheetData>
    <row r="1" spans="1:21" ht="33.75" x14ac:dyDescent="0.25">
      <c r="A1" s="590"/>
      <c r="B1" s="1165" t="s">
        <v>958</v>
      </c>
      <c r="C1" s="1165"/>
      <c r="D1" s="1165"/>
      <c r="E1" s="1148"/>
      <c r="F1" s="590"/>
      <c r="G1" s="590"/>
      <c r="H1" s="590"/>
      <c r="I1" s="590"/>
      <c r="J1" s="590"/>
      <c r="K1" s="590"/>
      <c r="L1" s="590"/>
      <c r="M1" s="590"/>
      <c r="N1" s="590"/>
      <c r="O1" s="590"/>
      <c r="P1" s="590"/>
      <c r="Q1" s="590"/>
      <c r="R1" s="590"/>
      <c r="S1" s="590"/>
      <c r="T1" s="590"/>
      <c r="U1" s="590"/>
    </row>
    <row r="2" spans="1:21" ht="33.75" x14ac:dyDescent="0.5">
      <c r="A2" s="590"/>
      <c r="B2" s="620"/>
      <c r="C2" s="620"/>
      <c r="D2" s="620"/>
      <c r="E2" s="620"/>
      <c r="F2" s="590"/>
      <c r="G2" s="590"/>
      <c r="H2" s="590"/>
      <c r="I2" s="590"/>
      <c r="J2" s="590"/>
      <c r="K2" s="590"/>
      <c r="L2" s="590"/>
      <c r="M2" s="590"/>
      <c r="N2" s="590"/>
      <c r="O2" s="590"/>
      <c r="P2" s="590"/>
      <c r="Q2" s="590"/>
      <c r="R2" s="590"/>
      <c r="S2" s="590"/>
      <c r="T2" s="590"/>
      <c r="U2" s="590"/>
    </row>
    <row r="3" spans="1:21" ht="55.5" customHeight="1" x14ac:dyDescent="0.25">
      <c r="A3" s="590"/>
      <c r="B3" s="1166" t="s">
        <v>959</v>
      </c>
      <c r="C3" s="1167"/>
      <c r="D3" s="621" t="s">
        <v>960</v>
      </c>
      <c r="E3" s="621" t="s">
        <v>961</v>
      </c>
      <c r="F3" s="590"/>
      <c r="G3" s="590"/>
      <c r="H3" s="590"/>
      <c r="I3" s="590"/>
      <c r="J3" s="590"/>
      <c r="K3" s="590"/>
      <c r="L3" s="590"/>
      <c r="M3" s="590"/>
      <c r="N3" s="590"/>
      <c r="O3" s="590"/>
      <c r="P3" s="590"/>
      <c r="Q3" s="590"/>
      <c r="R3" s="590"/>
      <c r="S3" s="590"/>
      <c r="T3" s="590"/>
      <c r="U3" s="590"/>
    </row>
    <row r="4" spans="1:21" ht="33.75" customHeight="1" x14ac:dyDescent="0.25">
      <c r="A4" s="622" t="s">
        <v>962</v>
      </c>
      <c r="B4" s="1168">
        <v>1</v>
      </c>
      <c r="C4" s="1169" t="s">
        <v>963</v>
      </c>
      <c r="D4" s="1170">
        <v>0.2</v>
      </c>
      <c r="E4" s="623" t="s">
        <v>320</v>
      </c>
      <c r="F4" s="590"/>
      <c r="G4" s="590"/>
      <c r="H4" s="590"/>
      <c r="I4" s="590"/>
      <c r="J4" s="590"/>
      <c r="K4" s="590"/>
      <c r="L4" s="590"/>
      <c r="M4" s="590"/>
      <c r="N4" s="590"/>
      <c r="O4" s="590"/>
      <c r="P4" s="590"/>
      <c r="Q4" s="590"/>
      <c r="R4" s="590"/>
      <c r="S4" s="590"/>
      <c r="T4" s="590"/>
      <c r="U4" s="590"/>
    </row>
    <row r="5" spans="1:21" ht="35.25" customHeight="1" x14ac:dyDescent="0.25">
      <c r="A5" s="622"/>
      <c r="B5" s="1168"/>
      <c r="C5" s="1169"/>
      <c r="D5" s="1171"/>
      <c r="E5" s="623" t="s">
        <v>964</v>
      </c>
      <c r="F5" s="590"/>
      <c r="G5" s="590"/>
      <c r="H5" s="590"/>
      <c r="I5" s="590"/>
      <c r="J5" s="590"/>
      <c r="K5" s="590"/>
      <c r="L5" s="590"/>
      <c r="M5" s="590"/>
      <c r="N5" s="590"/>
      <c r="O5" s="590"/>
      <c r="P5" s="590"/>
      <c r="Q5" s="590"/>
      <c r="R5" s="590"/>
      <c r="S5" s="590"/>
      <c r="T5" s="590"/>
      <c r="U5" s="590"/>
    </row>
    <row r="6" spans="1:21" ht="30.75" customHeight="1" x14ac:dyDescent="0.25">
      <c r="A6" s="622"/>
      <c r="B6" s="1168"/>
      <c r="C6" s="1169"/>
      <c r="D6" s="1171"/>
      <c r="E6" s="623" t="s">
        <v>965</v>
      </c>
      <c r="F6" s="590"/>
      <c r="G6" s="590"/>
      <c r="H6" s="590"/>
      <c r="I6" s="590"/>
      <c r="J6" s="590"/>
      <c r="K6" s="590"/>
      <c r="L6" s="590"/>
      <c r="M6" s="590"/>
      <c r="N6" s="590"/>
      <c r="O6" s="590"/>
      <c r="P6" s="590"/>
      <c r="Q6" s="590"/>
      <c r="R6" s="590"/>
      <c r="S6" s="590"/>
      <c r="T6" s="590"/>
      <c r="U6" s="590"/>
    </row>
    <row r="7" spans="1:21" ht="38.25" customHeight="1" x14ac:dyDescent="0.25">
      <c r="A7" s="622"/>
      <c r="B7" s="1168"/>
      <c r="C7" s="1169"/>
      <c r="D7" s="1172"/>
      <c r="E7" s="623" t="s">
        <v>343</v>
      </c>
      <c r="F7" s="590"/>
      <c r="G7" s="590"/>
      <c r="H7" s="590"/>
      <c r="I7" s="590"/>
      <c r="J7" s="590"/>
      <c r="K7" s="590"/>
      <c r="L7" s="590"/>
      <c r="M7" s="590"/>
      <c r="N7" s="590"/>
      <c r="O7" s="590"/>
      <c r="P7" s="590"/>
      <c r="Q7" s="590"/>
      <c r="R7" s="590"/>
      <c r="S7" s="590"/>
      <c r="T7" s="590"/>
      <c r="U7" s="590"/>
    </row>
    <row r="8" spans="1:21" ht="50.25" customHeight="1" x14ac:dyDescent="0.25">
      <c r="A8" s="622"/>
      <c r="B8" s="1159">
        <v>2</v>
      </c>
      <c r="C8" s="1162" t="s">
        <v>966</v>
      </c>
      <c r="D8" s="1162">
        <v>0.4</v>
      </c>
      <c r="E8" s="623" t="s">
        <v>790</v>
      </c>
      <c r="F8" s="590"/>
      <c r="G8" s="590"/>
      <c r="H8" s="590"/>
      <c r="I8" s="590"/>
      <c r="J8" s="590"/>
      <c r="K8" s="590"/>
      <c r="L8" s="590"/>
      <c r="M8" s="590"/>
      <c r="N8" s="590"/>
      <c r="O8" s="590"/>
      <c r="P8" s="590"/>
      <c r="Q8" s="590"/>
      <c r="R8" s="590"/>
      <c r="S8" s="590"/>
      <c r="T8" s="590"/>
      <c r="U8" s="590"/>
    </row>
    <row r="9" spans="1:21" ht="45.75" customHeight="1" x14ac:dyDescent="0.25">
      <c r="A9" s="622"/>
      <c r="B9" s="1160"/>
      <c r="C9" s="1163"/>
      <c r="D9" s="1163"/>
      <c r="E9" s="623" t="s">
        <v>507</v>
      </c>
      <c r="F9" s="590"/>
      <c r="G9" s="590"/>
      <c r="H9" s="590"/>
      <c r="I9" s="590"/>
      <c r="J9" s="590"/>
      <c r="K9" s="590"/>
      <c r="L9" s="590"/>
      <c r="M9" s="590"/>
      <c r="N9" s="590"/>
      <c r="O9" s="590"/>
      <c r="P9" s="590"/>
      <c r="Q9" s="590"/>
      <c r="R9" s="590"/>
      <c r="S9" s="590"/>
      <c r="T9" s="590"/>
      <c r="U9" s="590"/>
    </row>
    <row r="10" spans="1:21" ht="31.5" customHeight="1" x14ac:dyDescent="0.25">
      <c r="A10" s="622" t="s">
        <v>966</v>
      </c>
      <c r="B10" s="1160"/>
      <c r="C10" s="1163"/>
      <c r="D10" s="1163"/>
      <c r="E10" s="623" t="s">
        <v>232</v>
      </c>
      <c r="F10" s="590"/>
      <c r="G10" s="590"/>
      <c r="H10" s="590"/>
      <c r="I10" s="590"/>
      <c r="J10" s="590"/>
      <c r="K10" s="590"/>
      <c r="L10" s="590"/>
      <c r="M10" s="590"/>
      <c r="N10" s="590"/>
      <c r="O10" s="590"/>
      <c r="P10" s="590"/>
      <c r="Q10" s="590"/>
      <c r="R10" s="590"/>
      <c r="S10" s="590"/>
      <c r="T10" s="590"/>
      <c r="U10" s="590"/>
    </row>
    <row r="11" spans="1:21" ht="32.25" customHeight="1" x14ac:dyDescent="0.25">
      <c r="A11" s="622"/>
      <c r="B11" s="1160"/>
      <c r="C11" s="1163"/>
      <c r="D11" s="1163"/>
      <c r="E11" s="623" t="s">
        <v>967</v>
      </c>
      <c r="F11" s="590"/>
      <c r="G11" s="590"/>
      <c r="H11" s="590"/>
      <c r="I11" s="590"/>
      <c r="J11" s="590"/>
      <c r="K11" s="590"/>
      <c r="L11" s="590"/>
      <c r="M11" s="590"/>
      <c r="N11" s="590"/>
      <c r="O11" s="590"/>
      <c r="P11" s="590"/>
      <c r="Q11" s="590"/>
      <c r="R11" s="590"/>
      <c r="S11" s="590"/>
      <c r="T11" s="590"/>
      <c r="U11" s="590"/>
    </row>
    <row r="12" spans="1:21" ht="62.25" customHeight="1" x14ac:dyDescent="0.25">
      <c r="A12" s="622"/>
      <c r="B12" s="1161"/>
      <c r="C12" s="1164"/>
      <c r="D12" s="1164"/>
      <c r="E12" s="623" t="s">
        <v>968</v>
      </c>
      <c r="F12" s="590"/>
      <c r="G12" s="590"/>
      <c r="H12" s="590"/>
      <c r="I12" s="590"/>
      <c r="J12" s="590"/>
      <c r="K12" s="590"/>
      <c r="L12" s="590"/>
      <c r="M12" s="590"/>
      <c r="N12" s="590"/>
      <c r="O12" s="590"/>
      <c r="P12" s="590"/>
      <c r="Q12" s="590"/>
      <c r="R12" s="590"/>
      <c r="S12" s="590"/>
      <c r="T12" s="590"/>
      <c r="U12" s="590"/>
    </row>
    <row r="13" spans="1:21" ht="62.25" customHeight="1" x14ac:dyDescent="0.25">
      <c r="A13" s="622"/>
      <c r="B13" s="1179">
        <v>3</v>
      </c>
      <c r="C13" s="1182" t="s">
        <v>969</v>
      </c>
      <c r="D13" s="1182">
        <v>0.6</v>
      </c>
      <c r="E13" s="623" t="s">
        <v>638</v>
      </c>
      <c r="F13" s="590"/>
      <c r="G13" s="590"/>
      <c r="H13" s="590"/>
      <c r="I13" s="590"/>
      <c r="J13" s="590"/>
      <c r="K13" s="590"/>
      <c r="L13" s="590"/>
      <c r="M13" s="590"/>
      <c r="N13" s="590"/>
      <c r="O13" s="590"/>
      <c r="P13" s="590"/>
      <c r="Q13" s="590"/>
      <c r="R13" s="590"/>
      <c r="S13" s="590"/>
      <c r="T13" s="590"/>
      <c r="U13" s="590"/>
    </row>
    <row r="14" spans="1:21" ht="62.25" customHeight="1" x14ac:dyDescent="0.25">
      <c r="A14" s="622"/>
      <c r="B14" s="1180"/>
      <c r="C14" s="1183"/>
      <c r="D14" s="1180"/>
      <c r="E14" s="623" t="s">
        <v>502</v>
      </c>
      <c r="F14" s="590"/>
      <c r="G14" s="590"/>
      <c r="H14" s="590"/>
      <c r="I14" s="590"/>
      <c r="J14" s="590"/>
      <c r="K14" s="590"/>
      <c r="L14" s="590"/>
      <c r="M14" s="590"/>
      <c r="N14" s="590"/>
      <c r="O14" s="590"/>
      <c r="P14" s="590"/>
      <c r="Q14" s="590"/>
      <c r="R14" s="590"/>
      <c r="S14" s="590"/>
      <c r="T14" s="590"/>
      <c r="U14" s="590"/>
    </row>
    <row r="15" spans="1:21" ht="53.25" customHeight="1" x14ac:dyDescent="0.25">
      <c r="A15" s="622" t="s">
        <v>969</v>
      </c>
      <c r="B15" s="1180"/>
      <c r="C15" s="1183"/>
      <c r="D15" s="1180">
        <v>0.6</v>
      </c>
      <c r="E15" s="623" t="s">
        <v>201</v>
      </c>
      <c r="F15" s="590"/>
      <c r="G15" s="590"/>
      <c r="H15" s="590"/>
      <c r="I15" s="590"/>
      <c r="J15" s="590"/>
      <c r="K15" s="590"/>
      <c r="L15" s="590"/>
      <c r="M15" s="590"/>
      <c r="N15" s="590"/>
      <c r="O15" s="590"/>
      <c r="P15" s="590"/>
      <c r="Q15" s="590"/>
      <c r="R15" s="590"/>
      <c r="S15" s="590"/>
      <c r="T15" s="590"/>
      <c r="U15" s="590"/>
    </row>
    <row r="16" spans="1:21" ht="51.75" customHeight="1" x14ac:dyDescent="0.25">
      <c r="A16" s="622"/>
      <c r="B16" s="1180"/>
      <c r="C16" s="1183"/>
      <c r="D16" s="1180"/>
      <c r="E16" s="623" t="s">
        <v>970</v>
      </c>
      <c r="F16" s="590"/>
      <c r="G16" s="590"/>
      <c r="H16" s="590"/>
      <c r="I16" s="590"/>
      <c r="J16" s="590"/>
      <c r="K16" s="590"/>
      <c r="L16" s="590"/>
      <c r="M16" s="590"/>
      <c r="N16" s="590"/>
      <c r="O16" s="590"/>
      <c r="P16" s="590"/>
      <c r="Q16" s="590"/>
      <c r="R16" s="590"/>
      <c r="S16" s="590"/>
      <c r="T16" s="590"/>
      <c r="U16" s="590"/>
    </row>
    <row r="17" spans="1:21" ht="63.75" customHeight="1" x14ac:dyDescent="0.25">
      <c r="A17" s="622"/>
      <c r="B17" s="1181"/>
      <c r="C17" s="1184"/>
      <c r="D17" s="1181"/>
      <c r="E17" s="623" t="s">
        <v>361</v>
      </c>
      <c r="F17" s="590"/>
      <c r="G17" s="590"/>
      <c r="H17" s="590"/>
      <c r="I17" s="590"/>
      <c r="J17" s="590"/>
      <c r="K17" s="590"/>
      <c r="L17" s="590"/>
      <c r="M17" s="590"/>
      <c r="N17" s="590"/>
      <c r="O17" s="590"/>
      <c r="P17" s="590"/>
      <c r="Q17" s="590"/>
      <c r="R17" s="590"/>
      <c r="S17" s="590"/>
      <c r="T17" s="590"/>
      <c r="U17" s="590"/>
    </row>
    <row r="18" spans="1:21" ht="63.75" customHeight="1" x14ac:dyDescent="0.25">
      <c r="A18" s="622"/>
      <c r="B18" s="1185">
        <v>4</v>
      </c>
      <c r="C18" s="1188" t="s">
        <v>971</v>
      </c>
      <c r="D18" s="1188">
        <v>0.8</v>
      </c>
      <c r="E18" s="623" t="s">
        <v>972</v>
      </c>
      <c r="F18" s="590"/>
      <c r="G18" s="590"/>
      <c r="H18" s="590"/>
      <c r="I18" s="590"/>
      <c r="J18" s="590"/>
      <c r="K18" s="590"/>
      <c r="L18" s="590"/>
      <c r="M18" s="590"/>
      <c r="N18" s="590"/>
      <c r="O18" s="590"/>
      <c r="P18" s="590"/>
      <c r="Q18" s="590"/>
      <c r="R18" s="590"/>
      <c r="S18" s="590"/>
      <c r="T18" s="590"/>
      <c r="U18" s="590"/>
    </row>
    <row r="19" spans="1:21" ht="63.75" customHeight="1" x14ac:dyDescent="0.25">
      <c r="A19" s="622"/>
      <c r="B19" s="1186"/>
      <c r="C19" s="1189"/>
      <c r="D19" s="1186"/>
      <c r="E19" s="623" t="s">
        <v>691</v>
      </c>
      <c r="F19" s="590"/>
      <c r="G19" s="590"/>
      <c r="H19" s="590"/>
      <c r="I19" s="590"/>
      <c r="J19" s="590"/>
      <c r="K19" s="590"/>
      <c r="L19" s="590"/>
      <c r="M19" s="590"/>
      <c r="N19" s="590"/>
      <c r="O19" s="590"/>
      <c r="P19" s="590"/>
      <c r="Q19" s="590"/>
      <c r="R19" s="590"/>
      <c r="S19" s="590"/>
      <c r="T19" s="590"/>
      <c r="U19" s="590"/>
    </row>
    <row r="20" spans="1:21" ht="63.75" customHeight="1" x14ac:dyDescent="0.25">
      <c r="A20" s="622"/>
      <c r="B20" s="1186"/>
      <c r="C20" s="1189"/>
      <c r="D20" s="1186"/>
      <c r="E20" s="623" t="s">
        <v>973</v>
      </c>
      <c r="F20" s="590"/>
      <c r="G20" s="590"/>
      <c r="H20" s="590"/>
      <c r="I20" s="590"/>
      <c r="J20" s="590"/>
      <c r="K20" s="590"/>
      <c r="L20" s="590"/>
      <c r="M20" s="590"/>
      <c r="N20" s="590"/>
      <c r="O20" s="590"/>
      <c r="P20" s="590"/>
      <c r="Q20" s="590"/>
      <c r="R20" s="590"/>
      <c r="S20" s="590"/>
      <c r="T20" s="590"/>
      <c r="U20" s="590"/>
    </row>
    <row r="21" spans="1:21" ht="51.75" customHeight="1" x14ac:dyDescent="0.25">
      <c r="A21" s="622"/>
      <c r="B21" s="1186"/>
      <c r="C21" s="1189"/>
      <c r="D21" s="1186">
        <v>0.8</v>
      </c>
      <c r="E21" s="623" t="s">
        <v>178</v>
      </c>
      <c r="F21" s="590"/>
      <c r="G21" s="590"/>
      <c r="H21" s="590"/>
      <c r="I21" s="590"/>
      <c r="J21" s="590"/>
      <c r="K21" s="590"/>
      <c r="L21" s="590"/>
      <c r="M21" s="590"/>
      <c r="N21" s="590"/>
      <c r="O21" s="590"/>
      <c r="P21" s="590"/>
      <c r="Q21" s="590"/>
      <c r="R21" s="590"/>
      <c r="S21" s="590"/>
      <c r="T21" s="590"/>
      <c r="U21" s="590"/>
    </row>
    <row r="22" spans="1:21" ht="60.75" customHeight="1" x14ac:dyDescent="0.25">
      <c r="A22" s="622"/>
      <c r="B22" s="1186"/>
      <c r="C22" s="1189"/>
      <c r="D22" s="1186"/>
      <c r="E22" s="623" t="s">
        <v>974</v>
      </c>
      <c r="F22" s="590"/>
      <c r="G22" s="590"/>
      <c r="H22" s="590"/>
      <c r="I22" s="590"/>
      <c r="J22" s="590"/>
      <c r="K22" s="590"/>
      <c r="L22" s="590"/>
      <c r="M22" s="590"/>
      <c r="N22" s="590"/>
      <c r="O22" s="590"/>
      <c r="P22" s="590"/>
      <c r="Q22" s="590"/>
      <c r="R22" s="590"/>
      <c r="S22" s="590"/>
      <c r="T22" s="590"/>
      <c r="U22" s="590"/>
    </row>
    <row r="23" spans="1:21" ht="80.25" customHeight="1" x14ac:dyDescent="0.25">
      <c r="A23" s="622"/>
      <c r="B23" s="1187"/>
      <c r="C23" s="1190"/>
      <c r="D23" s="1187"/>
      <c r="E23" s="623" t="s">
        <v>975</v>
      </c>
      <c r="F23" s="590"/>
      <c r="G23" s="590"/>
      <c r="H23" s="590"/>
      <c r="I23" s="590"/>
      <c r="J23" s="590"/>
      <c r="K23" s="590"/>
      <c r="L23" s="590"/>
      <c r="M23" s="590"/>
      <c r="N23" s="590"/>
      <c r="O23" s="590"/>
      <c r="P23" s="590"/>
      <c r="Q23" s="590"/>
      <c r="R23" s="590"/>
      <c r="S23" s="590"/>
      <c r="T23" s="590"/>
      <c r="U23" s="590"/>
    </row>
    <row r="24" spans="1:21" ht="80.25" customHeight="1" x14ac:dyDescent="0.25">
      <c r="A24" s="622"/>
      <c r="B24" s="1173">
        <v>5</v>
      </c>
      <c r="C24" s="1176" t="s">
        <v>976</v>
      </c>
      <c r="D24" s="1176">
        <v>1</v>
      </c>
      <c r="E24" s="623" t="s">
        <v>977</v>
      </c>
      <c r="F24" s="590"/>
      <c r="G24" s="590"/>
      <c r="H24" s="590"/>
      <c r="I24" s="590"/>
      <c r="J24" s="590"/>
      <c r="K24" s="590"/>
      <c r="L24" s="590"/>
      <c r="M24" s="590"/>
      <c r="N24" s="590"/>
      <c r="O24" s="590"/>
      <c r="P24" s="590"/>
      <c r="Q24" s="590"/>
      <c r="R24" s="590"/>
      <c r="S24" s="590"/>
      <c r="T24" s="590"/>
      <c r="U24" s="590"/>
    </row>
    <row r="25" spans="1:21" ht="45.75" customHeight="1" x14ac:dyDescent="0.25">
      <c r="A25" s="622"/>
      <c r="B25" s="1174"/>
      <c r="C25" s="1177"/>
      <c r="D25" s="1177"/>
      <c r="E25" s="623" t="s">
        <v>978</v>
      </c>
      <c r="F25" s="590"/>
      <c r="G25" s="590"/>
      <c r="H25" s="590"/>
      <c r="I25" s="590"/>
      <c r="J25" s="590"/>
      <c r="K25" s="590"/>
      <c r="L25" s="590"/>
      <c r="M25" s="590"/>
      <c r="N25" s="590"/>
      <c r="O25" s="590"/>
      <c r="P25" s="590"/>
      <c r="Q25" s="590"/>
      <c r="R25" s="590"/>
      <c r="S25" s="590"/>
      <c r="T25" s="590"/>
      <c r="U25" s="590"/>
    </row>
    <row r="26" spans="1:21" ht="36.75" customHeight="1" x14ac:dyDescent="0.25">
      <c r="A26" s="622"/>
      <c r="B26" s="1174"/>
      <c r="C26" s="1177"/>
      <c r="D26" s="1177"/>
      <c r="E26" s="623" t="s">
        <v>979</v>
      </c>
      <c r="F26" s="590"/>
      <c r="G26" s="590"/>
      <c r="H26" s="590"/>
      <c r="I26" s="590"/>
      <c r="J26" s="590"/>
      <c r="K26" s="590"/>
      <c r="L26" s="590"/>
      <c r="M26" s="590"/>
      <c r="N26" s="590"/>
      <c r="O26" s="590"/>
      <c r="P26" s="590"/>
      <c r="Q26" s="590"/>
      <c r="R26" s="590"/>
      <c r="S26" s="590"/>
      <c r="T26" s="590"/>
      <c r="U26" s="590"/>
    </row>
    <row r="27" spans="1:21" ht="47.25" customHeight="1" x14ac:dyDescent="0.25">
      <c r="A27" s="622"/>
      <c r="B27" s="1174"/>
      <c r="C27" s="1177"/>
      <c r="D27" s="1177"/>
      <c r="E27" s="623" t="s">
        <v>299</v>
      </c>
      <c r="F27" s="590"/>
      <c r="G27" s="590"/>
      <c r="H27" s="590"/>
      <c r="I27" s="590"/>
      <c r="J27" s="590"/>
      <c r="K27" s="590"/>
      <c r="L27" s="590"/>
      <c r="M27" s="590"/>
      <c r="N27" s="590"/>
      <c r="O27" s="590"/>
      <c r="P27" s="590"/>
      <c r="Q27" s="590"/>
      <c r="R27" s="590"/>
      <c r="S27" s="590"/>
      <c r="T27" s="590"/>
      <c r="U27" s="590"/>
    </row>
    <row r="28" spans="1:21" ht="73.5" customHeight="1" x14ac:dyDescent="0.25">
      <c r="A28" s="622"/>
      <c r="B28" s="1175"/>
      <c r="C28" s="1178"/>
      <c r="D28" s="1177"/>
      <c r="E28" s="623" t="s">
        <v>550</v>
      </c>
      <c r="F28" s="590"/>
      <c r="G28" s="590"/>
      <c r="H28" s="590"/>
      <c r="I28" s="590"/>
      <c r="J28" s="590"/>
      <c r="K28" s="590"/>
      <c r="L28" s="590"/>
      <c r="M28" s="590"/>
      <c r="N28" s="590"/>
      <c r="O28" s="590"/>
      <c r="P28" s="590"/>
      <c r="Q28" s="590"/>
      <c r="R28" s="590"/>
      <c r="S28" s="590"/>
      <c r="T28" s="590"/>
      <c r="U28" s="590"/>
    </row>
    <row r="29" spans="1:21" ht="20.25" x14ac:dyDescent="0.25">
      <c r="A29" s="622"/>
      <c r="B29" s="622"/>
      <c r="C29" s="622"/>
      <c r="D29" s="622"/>
      <c r="E29" s="624"/>
      <c r="F29" s="590"/>
      <c r="G29" s="590"/>
      <c r="H29" s="590"/>
      <c r="I29" s="590"/>
      <c r="J29" s="590"/>
      <c r="K29" s="590"/>
      <c r="L29" s="590"/>
      <c r="M29" s="590"/>
      <c r="N29" s="590"/>
      <c r="O29" s="590"/>
      <c r="P29" s="590"/>
      <c r="Q29" s="590"/>
      <c r="R29" s="590"/>
      <c r="S29" s="590"/>
      <c r="T29" s="590"/>
      <c r="U29" s="590"/>
    </row>
    <row r="30" spans="1:21" ht="16.5" x14ac:dyDescent="0.25">
      <c r="A30" s="622"/>
      <c r="B30" s="625"/>
      <c r="C30" s="625"/>
      <c r="D30" s="625"/>
      <c r="E30" s="625"/>
      <c r="F30" s="590"/>
      <c r="G30" s="590"/>
      <c r="H30" s="590"/>
      <c r="I30" s="590"/>
      <c r="J30" s="590"/>
      <c r="K30" s="590"/>
      <c r="L30" s="590"/>
      <c r="M30" s="590"/>
      <c r="N30" s="590"/>
      <c r="O30" s="590"/>
      <c r="P30" s="590"/>
      <c r="Q30" s="590"/>
      <c r="R30" s="590"/>
      <c r="S30" s="590"/>
      <c r="T30" s="590"/>
      <c r="U30" s="590"/>
    </row>
    <row r="31" spans="1:21" x14ac:dyDescent="0.25">
      <c r="A31" s="622"/>
      <c r="B31" s="622" t="s">
        <v>980</v>
      </c>
      <c r="C31" s="622"/>
      <c r="D31" s="622"/>
      <c r="E31" s="622" t="s">
        <v>981</v>
      </c>
      <c r="F31" s="590"/>
      <c r="G31" s="590"/>
      <c r="H31" s="590"/>
      <c r="I31" s="590"/>
      <c r="J31" s="590"/>
      <c r="K31" s="590"/>
      <c r="L31" s="590"/>
      <c r="M31" s="590"/>
      <c r="N31" s="590"/>
      <c r="O31" s="590"/>
      <c r="P31" s="590"/>
      <c r="Q31" s="590"/>
      <c r="R31" s="590"/>
      <c r="S31" s="590"/>
      <c r="T31" s="590"/>
      <c r="U31" s="590"/>
    </row>
    <row r="32" spans="1:21" x14ac:dyDescent="0.25">
      <c r="A32" s="622"/>
      <c r="B32" s="622" t="s">
        <v>982</v>
      </c>
      <c r="C32" s="622"/>
      <c r="D32" s="622"/>
      <c r="E32" s="622" t="s">
        <v>983</v>
      </c>
      <c r="F32" s="590"/>
      <c r="G32" s="590"/>
      <c r="H32" s="590"/>
      <c r="I32" s="590"/>
      <c r="J32" s="590"/>
      <c r="K32" s="590"/>
      <c r="L32" s="590"/>
      <c r="M32" s="590"/>
      <c r="N32" s="590"/>
      <c r="O32" s="590"/>
      <c r="P32" s="590"/>
      <c r="Q32" s="590"/>
      <c r="R32" s="590"/>
      <c r="S32" s="590"/>
      <c r="T32" s="590"/>
      <c r="U32" s="590"/>
    </row>
    <row r="33" spans="1:21" x14ac:dyDescent="0.25">
      <c r="A33" s="622"/>
      <c r="B33" s="622"/>
      <c r="C33" s="622"/>
      <c r="D33" s="622"/>
      <c r="E33" s="622" t="s">
        <v>984</v>
      </c>
      <c r="F33" s="590"/>
      <c r="G33" s="590"/>
      <c r="H33" s="590"/>
      <c r="I33" s="590"/>
      <c r="J33" s="590"/>
      <c r="K33" s="590"/>
      <c r="L33" s="590"/>
      <c r="M33" s="590"/>
      <c r="N33" s="590"/>
      <c r="O33" s="590"/>
      <c r="P33" s="590"/>
      <c r="Q33" s="590"/>
      <c r="R33" s="590"/>
      <c r="S33" s="590"/>
      <c r="T33" s="590"/>
      <c r="U33" s="590"/>
    </row>
    <row r="34" spans="1:21" x14ac:dyDescent="0.25">
      <c r="A34" s="622"/>
      <c r="B34" s="622"/>
      <c r="C34" s="622"/>
      <c r="D34" s="622"/>
      <c r="E34" s="622" t="s">
        <v>985</v>
      </c>
      <c r="F34" s="590"/>
      <c r="G34" s="590"/>
      <c r="H34" s="590"/>
      <c r="I34" s="590"/>
      <c r="J34" s="590"/>
      <c r="K34" s="590"/>
      <c r="L34" s="590"/>
      <c r="M34" s="590"/>
      <c r="N34" s="590"/>
      <c r="O34" s="590"/>
      <c r="P34" s="590"/>
      <c r="Q34" s="590"/>
      <c r="R34" s="590"/>
      <c r="S34" s="590"/>
      <c r="T34" s="590"/>
      <c r="U34" s="590"/>
    </row>
    <row r="35" spans="1:21" x14ac:dyDescent="0.25">
      <c r="A35" s="622"/>
      <c r="B35" s="622"/>
      <c r="C35" s="622"/>
      <c r="D35" s="622"/>
      <c r="E35" s="622" t="s">
        <v>986</v>
      </c>
      <c r="F35" s="590"/>
      <c r="G35" s="590"/>
      <c r="H35" s="590"/>
      <c r="I35" s="590"/>
      <c r="J35" s="590"/>
      <c r="K35" s="590"/>
      <c r="L35" s="590"/>
      <c r="M35" s="590"/>
      <c r="N35" s="590"/>
      <c r="O35" s="590"/>
      <c r="P35" s="590"/>
      <c r="Q35" s="590"/>
      <c r="R35" s="590"/>
      <c r="S35" s="590"/>
      <c r="T35" s="590"/>
      <c r="U35" s="590"/>
    </row>
    <row r="36" spans="1:21" x14ac:dyDescent="0.25">
      <c r="A36" s="622"/>
      <c r="B36" s="622"/>
      <c r="C36" s="622"/>
      <c r="D36" s="622"/>
      <c r="E36" s="592"/>
      <c r="F36" s="590"/>
      <c r="G36" s="590"/>
      <c r="H36" s="590"/>
      <c r="I36" s="590"/>
      <c r="J36" s="590"/>
      <c r="K36" s="590"/>
      <c r="L36" s="590"/>
      <c r="M36" s="590"/>
      <c r="N36" s="590"/>
      <c r="O36" s="590"/>
    </row>
    <row r="37" spans="1:21" x14ac:dyDescent="0.25">
      <c r="A37" s="622"/>
      <c r="B37" s="622"/>
      <c r="C37" s="622"/>
      <c r="D37" s="622"/>
      <c r="E37" s="592"/>
      <c r="F37" s="590"/>
      <c r="G37" s="590"/>
      <c r="H37" s="590"/>
      <c r="I37" s="590"/>
      <c r="J37" s="590"/>
      <c r="K37" s="590"/>
      <c r="L37" s="590"/>
      <c r="M37" s="590"/>
      <c r="N37" s="590"/>
      <c r="O37" s="590"/>
    </row>
    <row r="38" spans="1:21" x14ac:dyDescent="0.25">
      <c r="A38" s="622"/>
      <c r="B38" s="590"/>
      <c r="C38" s="590"/>
      <c r="D38" s="590"/>
      <c r="E38" s="592"/>
      <c r="F38" s="590"/>
      <c r="G38" s="590"/>
      <c r="H38" s="590"/>
      <c r="I38" s="590"/>
      <c r="J38" s="590"/>
      <c r="K38" s="590"/>
      <c r="L38" s="590"/>
      <c r="M38" s="590"/>
      <c r="N38" s="590"/>
      <c r="O38" s="590"/>
    </row>
    <row r="39" spans="1:21" x14ac:dyDescent="0.25">
      <c r="A39" s="622"/>
      <c r="B39" s="590"/>
      <c r="C39" s="590"/>
      <c r="D39" s="590"/>
      <c r="E39" s="592"/>
      <c r="F39" s="590"/>
      <c r="G39" s="590"/>
      <c r="H39" s="590"/>
      <c r="I39" s="590"/>
      <c r="J39" s="590"/>
      <c r="K39" s="590"/>
      <c r="L39" s="590"/>
      <c r="M39" s="590"/>
      <c r="N39" s="590"/>
      <c r="O39" s="590"/>
    </row>
    <row r="40" spans="1:21" x14ac:dyDescent="0.25">
      <c r="A40" s="622"/>
      <c r="B40" s="590"/>
      <c r="C40" s="590"/>
      <c r="D40" s="590"/>
      <c r="E40" s="592"/>
      <c r="F40" s="590"/>
      <c r="G40" s="590"/>
      <c r="H40" s="590"/>
      <c r="I40" s="590"/>
      <c r="J40" s="590"/>
      <c r="K40" s="590"/>
      <c r="L40" s="590"/>
      <c r="M40" s="590"/>
      <c r="N40" s="590"/>
      <c r="O40" s="590"/>
    </row>
    <row r="41" spans="1:21" ht="15.75" customHeight="1" x14ac:dyDescent="0.25">
      <c r="A41" s="622"/>
      <c r="B41" s="590"/>
      <c r="C41" s="590"/>
      <c r="D41" s="590"/>
      <c r="E41" s="592"/>
      <c r="F41" s="590"/>
      <c r="G41" s="590"/>
      <c r="H41" s="590"/>
      <c r="I41" s="590"/>
      <c r="J41" s="590"/>
      <c r="K41" s="590"/>
      <c r="L41" s="590"/>
      <c r="M41" s="590"/>
      <c r="N41" s="590"/>
      <c r="O41" s="590"/>
    </row>
    <row r="42" spans="1:21" ht="15.75" customHeight="1" x14ac:dyDescent="0.25">
      <c r="A42" s="622"/>
      <c r="B42" s="622"/>
      <c r="C42" s="622"/>
      <c r="D42" s="622"/>
      <c r="E42" s="592"/>
      <c r="F42" s="590"/>
      <c r="G42" s="590"/>
      <c r="H42" s="590"/>
      <c r="I42" s="590"/>
      <c r="J42" s="590"/>
      <c r="K42" s="590"/>
      <c r="L42" s="590"/>
      <c r="M42" s="590"/>
      <c r="N42" s="590"/>
      <c r="O42" s="590"/>
    </row>
    <row r="43" spans="1:21" ht="15.75" customHeight="1" x14ac:dyDescent="0.25">
      <c r="A43" s="622"/>
      <c r="B43" s="622"/>
      <c r="C43" s="622"/>
      <c r="D43" s="622"/>
      <c r="E43" s="592"/>
      <c r="F43" s="590"/>
      <c r="G43" s="590"/>
      <c r="H43" s="590"/>
      <c r="I43" s="590"/>
      <c r="J43" s="590"/>
      <c r="K43" s="590"/>
      <c r="L43" s="590"/>
      <c r="M43" s="590"/>
      <c r="N43" s="590"/>
      <c r="O43" s="590"/>
    </row>
    <row r="44" spans="1:21" ht="15.75" customHeight="1" x14ac:dyDescent="0.25">
      <c r="A44" s="622"/>
      <c r="B44" s="622"/>
      <c r="C44" s="622"/>
      <c r="D44" s="622"/>
      <c r="E44" s="592"/>
      <c r="F44" s="590"/>
      <c r="G44" s="590"/>
      <c r="H44" s="590"/>
      <c r="I44" s="590"/>
      <c r="J44" s="590"/>
      <c r="K44" s="590"/>
      <c r="L44" s="590"/>
      <c r="M44" s="590"/>
      <c r="N44" s="590"/>
      <c r="O44" s="590"/>
    </row>
    <row r="45" spans="1:21" ht="15.75" customHeight="1" x14ac:dyDescent="0.25">
      <c r="A45" s="622"/>
      <c r="B45" s="622"/>
      <c r="C45" s="622"/>
      <c r="D45" s="622"/>
      <c r="E45" s="624"/>
      <c r="F45" s="590"/>
      <c r="G45" s="590"/>
      <c r="H45" s="590"/>
      <c r="I45" s="590"/>
      <c r="J45" s="590"/>
      <c r="K45" s="590"/>
      <c r="L45" s="590"/>
      <c r="M45" s="590"/>
      <c r="N45" s="590"/>
      <c r="O45" s="590"/>
    </row>
    <row r="46" spans="1:21" ht="15.75" customHeight="1" x14ac:dyDescent="0.25">
      <c r="A46" s="622"/>
      <c r="B46" s="622"/>
      <c r="C46" s="622"/>
      <c r="D46" s="622"/>
      <c r="E46" s="624"/>
      <c r="F46" s="590"/>
      <c r="G46" s="590"/>
      <c r="H46" s="590"/>
      <c r="I46" s="590"/>
      <c r="J46" s="590"/>
      <c r="K46" s="590"/>
      <c r="L46" s="590"/>
      <c r="M46" s="590"/>
      <c r="N46" s="590"/>
      <c r="O46" s="590"/>
    </row>
    <row r="47" spans="1:21" ht="15.75" customHeight="1" x14ac:dyDescent="0.25">
      <c r="A47" s="622"/>
      <c r="B47" s="622"/>
      <c r="C47" s="622"/>
      <c r="D47" s="622"/>
      <c r="E47" s="624"/>
      <c r="F47" s="590"/>
      <c r="G47" s="590"/>
      <c r="H47" s="590"/>
      <c r="I47" s="590"/>
      <c r="J47" s="590"/>
      <c r="K47" s="590"/>
      <c r="L47" s="590"/>
      <c r="M47" s="590"/>
      <c r="N47" s="590"/>
      <c r="O47" s="590"/>
    </row>
    <row r="48" spans="1:21" ht="15.75" customHeight="1" x14ac:dyDescent="0.25">
      <c r="A48" s="622"/>
      <c r="B48" s="622"/>
      <c r="C48" s="622"/>
      <c r="D48" s="622"/>
      <c r="E48" s="624"/>
      <c r="F48" s="590"/>
      <c r="G48" s="590"/>
      <c r="H48" s="590"/>
      <c r="I48" s="590"/>
      <c r="J48" s="590"/>
      <c r="K48" s="590"/>
      <c r="L48" s="590"/>
      <c r="M48" s="590"/>
      <c r="N48" s="590"/>
      <c r="O48" s="590"/>
    </row>
    <row r="49" spans="1:15" ht="15.75" customHeight="1" x14ac:dyDescent="0.25">
      <c r="A49" s="622"/>
      <c r="B49" s="622"/>
      <c r="C49" s="622"/>
      <c r="D49" s="622"/>
      <c r="E49" s="624"/>
      <c r="F49" s="590"/>
      <c r="G49" s="590"/>
      <c r="H49" s="590"/>
      <c r="I49" s="590"/>
      <c r="J49" s="590"/>
      <c r="K49" s="590"/>
      <c r="L49" s="590"/>
      <c r="M49" s="590"/>
      <c r="N49" s="590"/>
      <c r="O49" s="590"/>
    </row>
    <row r="50" spans="1:15" ht="15.75" customHeight="1" x14ac:dyDescent="0.25">
      <c r="A50" s="622"/>
      <c r="B50" s="622"/>
      <c r="C50" s="622"/>
      <c r="D50" s="622"/>
      <c r="E50" s="624"/>
      <c r="F50" s="590"/>
      <c r="G50" s="590"/>
      <c r="H50" s="590"/>
      <c r="I50" s="590"/>
      <c r="J50" s="590"/>
      <c r="K50" s="590"/>
      <c r="L50" s="590"/>
      <c r="M50" s="590"/>
      <c r="N50" s="590"/>
      <c r="O50" s="590"/>
    </row>
    <row r="51" spans="1:15" ht="15.75" customHeight="1" x14ac:dyDescent="0.25">
      <c r="A51" s="622"/>
      <c r="B51" s="622"/>
      <c r="C51" s="622"/>
      <c r="D51" s="622"/>
      <c r="E51" s="624"/>
      <c r="F51" s="590"/>
      <c r="G51" s="590"/>
      <c r="H51" s="590"/>
      <c r="I51" s="590"/>
      <c r="J51" s="590"/>
      <c r="K51" s="590"/>
      <c r="L51" s="590"/>
      <c r="M51" s="590"/>
      <c r="N51" s="590"/>
      <c r="O51" s="590"/>
    </row>
    <row r="52" spans="1:15" ht="15.75" customHeight="1" x14ac:dyDescent="0.25">
      <c r="A52" s="622"/>
      <c r="B52" s="622"/>
      <c r="C52" s="622"/>
      <c r="D52" s="622"/>
      <c r="E52" s="624"/>
      <c r="F52" s="590"/>
      <c r="G52" s="590"/>
      <c r="H52" s="590"/>
      <c r="I52" s="590"/>
      <c r="J52" s="590"/>
      <c r="K52" s="590"/>
      <c r="L52" s="590"/>
      <c r="M52" s="590"/>
      <c r="N52" s="590"/>
      <c r="O52" s="590"/>
    </row>
    <row r="53" spans="1:15" ht="15.75" customHeight="1" x14ac:dyDescent="0.25">
      <c r="A53" s="622"/>
      <c r="B53" s="622"/>
      <c r="C53" s="622"/>
      <c r="D53" s="622"/>
      <c r="E53" s="624"/>
      <c r="F53" s="590"/>
      <c r="G53" s="590"/>
      <c r="H53" s="590"/>
      <c r="I53" s="590"/>
      <c r="J53" s="590"/>
      <c r="K53" s="590"/>
      <c r="L53" s="590"/>
      <c r="M53" s="590"/>
      <c r="N53" s="590"/>
      <c r="O53" s="590"/>
    </row>
    <row r="54" spans="1:15" ht="15.75" customHeight="1" x14ac:dyDescent="0.25">
      <c r="A54" s="622"/>
      <c r="B54" s="622"/>
      <c r="C54" s="622"/>
      <c r="D54" s="622"/>
      <c r="E54" s="624"/>
      <c r="F54" s="590"/>
      <c r="G54" s="590"/>
      <c r="H54" s="590"/>
      <c r="I54" s="590"/>
      <c r="J54" s="590"/>
      <c r="K54" s="590"/>
      <c r="L54" s="590"/>
      <c r="M54" s="590"/>
      <c r="N54" s="590"/>
      <c r="O54" s="590"/>
    </row>
    <row r="55" spans="1:15" ht="15.75" customHeight="1" x14ac:dyDescent="0.25">
      <c r="A55" s="622"/>
      <c r="B55" s="622"/>
      <c r="C55" s="622"/>
      <c r="D55" s="622"/>
      <c r="E55" s="624"/>
      <c r="F55" s="590"/>
      <c r="G55" s="590"/>
      <c r="H55" s="590"/>
      <c r="I55" s="590"/>
      <c r="J55" s="590"/>
      <c r="K55" s="590"/>
      <c r="L55" s="590"/>
      <c r="M55" s="590"/>
      <c r="N55" s="590"/>
      <c r="O55" s="590"/>
    </row>
    <row r="56" spans="1:15" ht="15.75" customHeight="1" x14ac:dyDescent="0.25">
      <c r="A56" s="622"/>
      <c r="B56" s="622"/>
      <c r="C56" s="622"/>
      <c r="D56" s="622"/>
      <c r="E56" s="624"/>
      <c r="F56" s="590"/>
      <c r="G56" s="590"/>
      <c r="H56" s="590"/>
      <c r="I56" s="590"/>
      <c r="J56" s="590"/>
      <c r="K56" s="590"/>
      <c r="L56" s="590"/>
      <c r="M56" s="590"/>
      <c r="N56" s="590"/>
      <c r="O56" s="590"/>
    </row>
    <row r="57" spans="1:15" ht="15.75" customHeight="1" x14ac:dyDescent="0.25">
      <c r="A57" s="622"/>
      <c r="B57" s="622"/>
      <c r="C57" s="622"/>
      <c r="D57" s="622"/>
      <c r="E57" s="624"/>
      <c r="F57" s="590"/>
      <c r="G57" s="590"/>
      <c r="H57" s="590"/>
      <c r="I57" s="590"/>
      <c r="J57" s="590"/>
      <c r="K57" s="590"/>
      <c r="L57" s="590"/>
      <c r="M57" s="590"/>
      <c r="N57" s="590"/>
      <c r="O57" s="590"/>
    </row>
    <row r="58" spans="1:15" ht="15.75" customHeight="1" x14ac:dyDescent="0.25">
      <c r="A58" s="622"/>
      <c r="B58" s="622"/>
      <c r="C58" s="622"/>
      <c r="D58" s="622"/>
      <c r="E58" s="624"/>
      <c r="F58" s="590"/>
      <c r="G58" s="590"/>
      <c r="H58" s="590"/>
      <c r="I58" s="590"/>
      <c r="J58" s="590"/>
      <c r="K58" s="590"/>
      <c r="L58" s="590"/>
      <c r="M58" s="590"/>
      <c r="N58" s="590"/>
      <c r="O58" s="590"/>
    </row>
    <row r="59" spans="1:15" ht="15.75" customHeight="1" x14ac:dyDescent="0.25">
      <c r="A59" s="622"/>
      <c r="B59" s="622"/>
      <c r="C59" s="622"/>
      <c r="D59" s="622"/>
      <c r="E59" s="624"/>
      <c r="F59" s="590"/>
      <c r="G59" s="590"/>
      <c r="H59" s="590"/>
      <c r="I59" s="590"/>
      <c r="J59" s="590"/>
      <c r="K59" s="590"/>
      <c r="L59" s="590"/>
      <c r="M59" s="590"/>
      <c r="N59" s="590"/>
      <c r="O59" s="590"/>
    </row>
    <row r="60" spans="1:15" ht="15.75" customHeight="1" x14ac:dyDescent="0.25">
      <c r="A60" s="622"/>
      <c r="B60" s="622"/>
      <c r="C60" s="622"/>
      <c r="D60" s="622"/>
      <c r="E60" s="624"/>
      <c r="F60" s="590"/>
      <c r="G60" s="590"/>
      <c r="H60" s="590"/>
      <c r="I60" s="590"/>
      <c r="J60" s="590"/>
      <c r="K60" s="590"/>
      <c r="L60" s="590"/>
      <c r="M60" s="590"/>
      <c r="N60" s="590"/>
      <c r="O60" s="590"/>
    </row>
    <row r="61" spans="1:15" ht="15.75" customHeight="1" x14ac:dyDescent="0.25">
      <c r="A61" s="622"/>
      <c r="B61" s="622"/>
      <c r="C61" s="622"/>
      <c r="D61" s="622"/>
      <c r="E61" s="624"/>
      <c r="F61" s="590"/>
      <c r="G61" s="590"/>
      <c r="H61" s="590"/>
      <c r="I61" s="590"/>
      <c r="J61" s="590"/>
      <c r="K61" s="590"/>
      <c r="L61" s="590"/>
      <c r="M61" s="590"/>
      <c r="N61" s="590"/>
      <c r="O61" s="590"/>
    </row>
    <row r="62" spans="1:15" ht="15.75" customHeight="1" x14ac:dyDescent="0.25">
      <c r="A62" s="622"/>
      <c r="B62" s="622"/>
      <c r="C62" s="622"/>
      <c r="D62" s="622"/>
      <c r="E62" s="624"/>
      <c r="F62" s="590"/>
      <c r="G62" s="590"/>
      <c r="H62" s="590"/>
      <c r="I62" s="590"/>
      <c r="J62" s="590"/>
      <c r="K62" s="590"/>
      <c r="L62" s="590"/>
      <c r="M62" s="590"/>
      <c r="N62" s="590"/>
      <c r="O62" s="590"/>
    </row>
    <row r="63" spans="1:15" ht="15.75" customHeight="1" x14ac:dyDescent="0.25">
      <c r="A63" s="622"/>
      <c r="B63" s="622"/>
      <c r="C63" s="622"/>
      <c r="D63" s="622"/>
      <c r="E63" s="624"/>
      <c r="F63" s="590"/>
      <c r="G63" s="590"/>
      <c r="H63" s="590"/>
      <c r="I63" s="590"/>
      <c r="J63" s="590"/>
      <c r="K63" s="590"/>
      <c r="L63" s="590"/>
      <c r="M63" s="590"/>
      <c r="N63" s="590"/>
      <c r="O63" s="590"/>
    </row>
    <row r="64" spans="1:15" ht="15.75" customHeight="1" x14ac:dyDescent="0.25">
      <c r="A64" s="622"/>
      <c r="B64" s="622"/>
      <c r="C64" s="622"/>
      <c r="D64" s="622"/>
      <c r="E64" s="624"/>
      <c r="F64" s="590"/>
      <c r="G64" s="590"/>
      <c r="H64" s="590"/>
      <c r="I64" s="590"/>
      <c r="J64" s="590"/>
      <c r="K64" s="590"/>
      <c r="L64" s="590"/>
      <c r="M64" s="590"/>
      <c r="N64" s="590"/>
      <c r="O64" s="590"/>
    </row>
    <row r="65" spans="1:15" ht="15.75" customHeight="1" x14ac:dyDescent="0.25">
      <c r="A65" s="622"/>
      <c r="B65" s="622"/>
      <c r="C65" s="622"/>
      <c r="D65" s="622"/>
      <c r="E65" s="624"/>
      <c r="F65" s="590"/>
      <c r="G65" s="590"/>
      <c r="H65" s="590"/>
      <c r="I65" s="590"/>
      <c r="J65" s="590"/>
      <c r="K65" s="590"/>
      <c r="L65" s="590"/>
      <c r="M65" s="590"/>
      <c r="N65" s="590"/>
      <c r="O65" s="590"/>
    </row>
    <row r="66" spans="1:15" ht="15.75" customHeight="1" x14ac:dyDescent="0.25">
      <c r="A66" s="622"/>
      <c r="B66" s="622"/>
      <c r="C66" s="622"/>
      <c r="D66" s="622"/>
      <c r="E66" s="624"/>
      <c r="F66" s="590"/>
      <c r="G66" s="590"/>
      <c r="H66" s="590"/>
      <c r="I66" s="590"/>
      <c r="J66" s="590"/>
      <c r="K66" s="590"/>
      <c r="L66" s="590"/>
      <c r="M66" s="590"/>
      <c r="N66" s="590"/>
      <c r="O66" s="590"/>
    </row>
    <row r="67" spans="1:15" ht="15.75" customHeight="1" x14ac:dyDescent="0.25">
      <c r="A67" s="622"/>
      <c r="B67" s="622"/>
      <c r="C67" s="622"/>
      <c r="D67" s="622"/>
      <c r="E67" s="624"/>
      <c r="F67" s="590"/>
      <c r="G67" s="590"/>
      <c r="H67" s="590"/>
      <c r="I67" s="590"/>
      <c r="J67" s="590"/>
      <c r="K67" s="590"/>
      <c r="L67" s="590"/>
      <c r="M67" s="590"/>
      <c r="N67" s="590"/>
      <c r="O67" s="590"/>
    </row>
    <row r="68" spans="1:15" ht="15.75" customHeight="1" x14ac:dyDescent="0.25">
      <c r="A68" s="622"/>
      <c r="B68" s="622"/>
      <c r="C68" s="622"/>
      <c r="D68" s="622"/>
      <c r="E68" s="624"/>
      <c r="F68" s="590"/>
      <c r="G68" s="590"/>
      <c r="H68" s="590"/>
      <c r="I68" s="590"/>
      <c r="J68" s="590"/>
      <c r="K68" s="590"/>
      <c r="L68" s="590"/>
      <c r="M68" s="590"/>
      <c r="N68" s="590"/>
      <c r="O68" s="590"/>
    </row>
    <row r="69" spans="1:15" ht="15.75" customHeight="1" x14ac:dyDescent="0.25">
      <c r="A69" s="622"/>
      <c r="B69" s="622"/>
      <c r="C69" s="622"/>
      <c r="D69" s="622"/>
      <c r="E69" s="624"/>
      <c r="F69" s="590"/>
      <c r="G69" s="590"/>
      <c r="H69" s="590"/>
      <c r="I69" s="590"/>
      <c r="J69" s="590"/>
      <c r="K69" s="590"/>
      <c r="L69" s="590"/>
      <c r="M69" s="590"/>
      <c r="N69" s="590"/>
      <c r="O69" s="590"/>
    </row>
    <row r="70" spans="1:15" ht="15.75" customHeight="1" x14ac:dyDescent="0.25">
      <c r="A70" s="622"/>
      <c r="B70" s="622"/>
      <c r="C70" s="622"/>
      <c r="D70" s="622"/>
      <c r="E70" s="624"/>
      <c r="F70" s="590"/>
      <c r="G70" s="590"/>
      <c r="H70" s="590"/>
      <c r="I70" s="590"/>
      <c r="J70" s="590"/>
      <c r="K70" s="590"/>
      <c r="L70" s="590"/>
      <c r="M70" s="590"/>
      <c r="N70" s="590"/>
      <c r="O70" s="590"/>
    </row>
    <row r="71" spans="1:15" ht="15.75" customHeight="1" x14ac:dyDescent="0.25">
      <c r="A71" s="622"/>
      <c r="B71" s="622"/>
      <c r="C71" s="622"/>
      <c r="D71" s="622"/>
      <c r="E71" s="624"/>
      <c r="F71" s="590"/>
      <c r="G71" s="590"/>
      <c r="H71" s="590"/>
      <c r="I71" s="590"/>
      <c r="J71" s="590"/>
      <c r="K71" s="590"/>
      <c r="L71" s="590"/>
      <c r="M71" s="590"/>
      <c r="N71" s="590"/>
      <c r="O71" s="590"/>
    </row>
    <row r="72" spans="1:15" ht="15.75" customHeight="1" x14ac:dyDescent="0.25">
      <c r="A72" s="622"/>
      <c r="B72" s="626"/>
      <c r="C72" s="626"/>
      <c r="D72" s="626"/>
      <c r="E72" s="627"/>
    </row>
    <row r="73" spans="1:15" ht="15.75" customHeight="1" x14ac:dyDescent="0.25">
      <c r="A73" s="622"/>
      <c r="B73" s="626"/>
      <c r="C73" s="626"/>
      <c r="D73" s="626"/>
      <c r="E73" s="627"/>
    </row>
    <row r="74" spans="1:15" ht="15.75" customHeight="1" x14ac:dyDescent="0.25">
      <c r="A74" s="622"/>
      <c r="B74" s="626"/>
      <c r="C74" s="626"/>
      <c r="D74" s="626"/>
      <c r="E74" s="627"/>
    </row>
    <row r="75" spans="1:15" ht="15.75" customHeight="1" x14ac:dyDescent="0.25">
      <c r="A75" s="622"/>
      <c r="B75" s="626"/>
      <c r="C75" s="626"/>
      <c r="D75" s="626"/>
      <c r="E75" s="627"/>
    </row>
    <row r="76" spans="1:15" ht="15.75" customHeight="1" x14ac:dyDescent="0.25">
      <c r="A76" s="622"/>
      <c r="B76" s="626"/>
      <c r="C76" s="626"/>
      <c r="D76" s="626"/>
      <c r="E76" s="627"/>
    </row>
    <row r="77" spans="1:15" ht="15.75" customHeight="1" x14ac:dyDescent="0.25">
      <c r="A77" s="622"/>
      <c r="B77" s="626"/>
      <c r="C77" s="626"/>
      <c r="D77" s="626"/>
      <c r="E77" s="627"/>
    </row>
    <row r="78" spans="1:15" ht="15.75" customHeight="1" x14ac:dyDescent="0.25">
      <c r="A78" s="622"/>
      <c r="B78" s="626"/>
      <c r="C78" s="626"/>
      <c r="D78" s="626"/>
      <c r="E78" s="627"/>
    </row>
    <row r="79" spans="1:15" ht="15.75" customHeight="1" x14ac:dyDescent="0.25">
      <c r="A79" s="622"/>
      <c r="B79" s="626"/>
      <c r="C79" s="626"/>
      <c r="D79" s="626"/>
      <c r="E79" s="627"/>
    </row>
    <row r="80" spans="1:15" ht="15.75" customHeight="1" x14ac:dyDescent="0.25">
      <c r="A80" s="622"/>
      <c r="B80" s="626"/>
      <c r="C80" s="626"/>
      <c r="D80" s="626"/>
      <c r="E80" s="627"/>
    </row>
    <row r="81" spans="1:5" ht="15.75" customHeight="1" x14ac:dyDescent="0.25">
      <c r="A81" s="622"/>
      <c r="B81" s="626"/>
      <c r="C81" s="626"/>
      <c r="D81" s="626"/>
      <c r="E81" s="627"/>
    </row>
    <row r="82" spans="1:5" ht="15.75" customHeight="1" x14ac:dyDescent="0.25">
      <c r="A82" s="622"/>
      <c r="B82" s="626"/>
      <c r="C82" s="626"/>
      <c r="D82" s="626"/>
      <c r="E82" s="627"/>
    </row>
    <row r="83" spans="1:5" ht="15.75" customHeight="1" x14ac:dyDescent="0.25">
      <c r="A83" s="622"/>
      <c r="B83" s="626"/>
      <c r="C83" s="626"/>
      <c r="D83" s="626"/>
      <c r="E83" s="627"/>
    </row>
    <row r="84" spans="1:5" ht="15.75" customHeight="1" x14ac:dyDescent="0.25">
      <c r="A84" s="622"/>
      <c r="B84" s="626"/>
      <c r="C84" s="626"/>
      <c r="D84" s="626"/>
      <c r="E84" s="627"/>
    </row>
    <row r="85" spans="1:5" ht="15.75" customHeight="1" x14ac:dyDescent="0.25">
      <c r="A85" s="622"/>
      <c r="B85" s="626"/>
      <c r="C85" s="626"/>
      <c r="D85" s="626"/>
      <c r="E85" s="627"/>
    </row>
    <row r="86" spans="1:5" ht="15.75" customHeight="1" x14ac:dyDescent="0.25">
      <c r="A86" s="622"/>
      <c r="B86" s="626"/>
      <c r="C86" s="626"/>
      <c r="D86" s="626"/>
      <c r="E86" s="627"/>
    </row>
    <row r="87" spans="1:5" ht="15.75" customHeight="1" x14ac:dyDescent="0.25">
      <c r="A87" s="622"/>
      <c r="B87" s="626"/>
      <c r="C87" s="626"/>
      <c r="D87" s="626"/>
      <c r="E87" s="627"/>
    </row>
    <row r="88" spans="1:5" ht="15.75" customHeight="1" x14ac:dyDescent="0.25">
      <c r="A88" s="622"/>
      <c r="B88" s="626"/>
      <c r="C88" s="626"/>
      <c r="D88" s="626"/>
      <c r="E88" s="627"/>
    </row>
    <row r="89" spans="1:5" ht="15.75" customHeight="1" x14ac:dyDescent="0.25">
      <c r="A89" s="622"/>
      <c r="B89" s="626"/>
      <c r="C89" s="626"/>
      <c r="D89" s="626"/>
      <c r="E89" s="627"/>
    </row>
    <row r="90" spans="1:5" ht="15.75" customHeight="1" x14ac:dyDescent="0.25">
      <c r="A90" s="622"/>
      <c r="B90" s="626"/>
      <c r="C90" s="626"/>
      <c r="D90" s="626"/>
      <c r="E90" s="627"/>
    </row>
    <row r="91" spans="1:5" ht="15.75" customHeight="1" x14ac:dyDescent="0.25">
      <c r="A91" s="622"/>
      <c r="B91" s="626"/>
      <c r="C91" s="626"/>
      <c r="D91" s="626"/>
      <c r="E91" s="627"/>
    </row>
    <row r="92" spans="1:5" ht="15.75" customHeight="1" x14ac:dyDescent="0.25">
      <c r="A92" s="622"/>
      <c r="B92" s="626"/>
      <c r="C92" s="626"/>
      <c r="D92" s="626"/>
      <c r="E92" s="627"/>
    </row>
    <row r="93" spans="1:5" ht="15.75" customHeight="1" x14ac:dyDescent="0.25">
      <c r="A93" s="622"/>
      <c r="B93" s="626"/>
      <c r="C93" s="626"/>
      <c r="D93" s="626"/>
      <c r="E93" s="627"/>
    </row>
    <row r="94" spans="1:5" ht="15.75" customHeight="1" x14ac:dyDescent="0.25">
      <c r="A94" s="622"/>
      <c r="B94" s="626"/>
      <c r="C94" s="626"/>
      <c r="D94" s="626"/>
      <c r="E94" s="627"/>
    </row>
    <row r="95" spans="1:5" ht="15.75" customHeight="1" x14ac:dyDescent="0.25">
      <c r="A95" s="622"/>
      <c r="B95" s="626"/>
      <c r="C95" s="626"/>
      <c r="D95" s="626"/>
      <c r="E95" s="627"/>
    </row>
    <row r="96" spans="1:5" ht="15.75" customHeight="1" x14ac:dyDescent="0.25">
      <c r="A96" s="622"/>
      <c r="B96" s="626"/>
      <c r="C96" s="626"/>
      <c r="D96" s="626"/>
      <c r="E96" s="627"/>
    </row>
    <row r="97" spans="1:5" ht="15.75" customHeight="1" x14ac:dyDescent="0.25">
      <c r="A97" s="622"/>
      <c r="B97" s="626"/>
      <c r="C97" s="626"/>
      <c r="D97" s="626"/>
      <c r="E97" s="627"/>
    </row>
    <row r="98" spans="1:5" ht="15.75" customHeight="1" x14ac:dyDescent="0.25">
      <c r="A98" s="622"/>
      <c r="B98" s="626"/>
      <c r="C98" s="626"/>
      <c r="D98" s="626"/>
      <c r="E98" s="627"/>
    </row>
    <row r="99" spans="1:5" ht="15.75" customHeight="1" x14ac:dyDescent="0.25">
      <c r="A99" s="622"/>
      <c r="B99" s="626"/>
      <c r="C99" s="626"/>
      <c r="D99" s="626"/>
      <c r="E99" s="627"/>
    </row>
    <row r="100" spans="1:5" ht="15.75" customHeight="1" x14ac:dyDescent="0.25">
      <c r="A100" s="622"/>
      <c r="B100" s="626"/>
      <c r="C100" s="626"/>
      <c r="D100" s="626"/>
      <c r="E100" s="627"/>
    </row>
    <row r="101" spans="1:5" ht="15.75" customHeight="1" x14ac:dyDescent="0.25">
      <c r="A101" s="622"/>
      <c r="B101" s="626"/>
      <c r="C101" s="626"/>
      <c r="D101" s="626"/>
      <c r="E101" s="627"/>
    </row>
    <row r="102" spans="1:5" ht="15.75" customHeight="1" x14ac:dyDescent="0.25">
      <c r="A102" s="622"/>
      <c r="B102" s="626"/>
      <c r="C102" s="626"/>
      <c r="D102" s="626"/>
      <c r="E102" s="627"/>
    </row>
    <row r="103" spans="1:5" ht="15.75" customHeight="1" x14ac:dyDescent="0.25">
      <c r="A103" s="622"/>
      <c r="B103" s="626"/>
      <c r="C103" s="626"/>
      <c r="D103" s="626"/>
      <c r="E103" s="627"/>
    </row>
    <row r="104" spans="1:5" ht="15.75" customHeight="1" x14ac:dyDescent="0.25">
      <c r="A104" s="622"/>
      <c r="B104" s="626"/>
      <c r="C104" s="626"/>
      <c r="D104" s="626"/>
      <c r="E104" s="627"/>
    </row>
    <row r="105" spans="1:5" ht="15.75" customHeight="1" x14ac:dyDescent="0.25">
      <c r="A105" s="622"/>
      <c r="B105" s="626"/>
      <c r="C105" s="626"/>
      <c r="D105" s="626"/>
      <c r="E105" s="627"/>
    </row>
    <row r="106" spans="1:5" ht="15.75" customHeight="1" x14ac:dyDescent="0.25">
      <c r="A106" s="622"/>
      <c r="B106" s="626"/>
      <c r="C106" s="626"/>
      <c r="D106" s="626"/>
      <c r="E106" s="627"/>
    </row>
    <row r="107" spans="1:5" ht="15.75" customHeight="1" x14ac:dyDescent="0.25">
      <c r="A107" s="622"/>
      <c r="B107" s="626"/>
      <c r="C107" s="626"/>
      <c r="D107" s="626"/>
      <c r="E107" s="627"/>
    </row>
    <row r="108" spans="1:5" ht="15.75" customHeight="1" x14ac:dyDescent="0.25">
      <c r="A108" s="622"/>
      <c r="B108" s="626"/>
      <c r="C108" s="626"/>
      <c r="D108" s="626"/>
      <c r="E108" s="627"/>
    </row>
    <row r="109" spans="1:5" ht="15.75" customHeight="1" x14ac:dyDescent="0.25">
      <c r="A109" s="622"/>
      <c r="B109" s="626"/>
      <c r="C109" s="626"/>
      <c r="D109" s="626"/>
      <c r="E109" s="627"/>
    </row>
    <row r="110" spans="1:5" ht="15.75" customHeight="1" x14ac:dyDescent="0.25">
      <c r="A110" s="622"/>
      <c r="B110" s="626"/>
      <c r="C110" s="626"/>
      <c r="D110" s="626"/>
      <c r="E110" s="627"/>
    </row>
    <row r="111" spans="1:5" ht="15.75" customHeight="1" x14ac:dyDescent="0.25">
      <c r="A111" s="622"/>
      <c r="B111" s="626"/>
      <c r="C111" s="626"/>
      <c r="D111" s="626"/>
      <c r="E111" s="627"/>
    </row>
    <row r="112" spans="1:5" ht="15.75" customHeight="1" x14ac:dyDescent="0.25">
      <c r="A112" s="622"/>
      <c r="B112" s="626"/>
      <c r="C112" s="626"/>
      <c r="D112" s="626"/>
      <c r="E112" s="627"/>
    </row>
    <row r="113" spans="1:5" ht="15.75" customHeight="1" x14ac:dyDescent="0.25">
      <c r="A113" s="622"/>
      <c r="B113" s="626"/>
      <c r="C113" s="626"/>
      <c r="D113" s="626"/>
      <c r="E113" s="627"/>
    </row>
    <row r="114" spans="1:5" ht="15.75" customHeight="1" x14ac:dyDescent="0.25">
      <c r="A114" s="622"/>
      <c r="B114" s="626"/>
      <c r="C114" s="626"/>
      <c r="D114" s="626"/>
      <c r="E114" s="627"/>
    </row>
    <row r="115" spans="1:5" ht="15.75" customHeight="1" x14ac:dyDescent="0.25">
      <c r="A115" s="622"/>
      <c r="B115" s="626"/>
      <c r="C115" s="626"/>
      <c r="D115" s="626"/>
      <c r="E115" s="627"/>
    </row>
    <row r="116" spans="1:5" ht="15.75" customHeight="1" x14ac:dyDescent="0.25">
      <c r="A116" s="622"/>
      <c r="B116" s="626"/>
      <c r="C116" s="626"/>
      <c r="D116" s="626"/>
      <c r="E116" s="627"/>
    </row>
    <row r="117" spans="1:5" ht="15.75" customHeight="1" x14ac:dyDescent="0.25">
      <c r="A117" s="622"/>
      <c r="B117" s="626"/>
      <c r="C117" s="626"/>
      <c r="D117" s="626"/>
      <c r="E117" s="627"/>
    </row>
    <row r="118" spans="1:5" ht="15.75" customHeight="1" x14ac:dyDescent="0.25">
      <c r="A118" s="622"/>
      <c r="B118" s="626"/>
      <c r="C118" s="626"/>
      <c r="D118" s="626"/>
      <c r="E118" s="627"/>
    </row>
    <row r="119" spans="1:5" ht="15.75" customHeight="1" x14ac:dyDescent="0.25">
      <c r="A119" s="622"/>
      <c r="B119" s="626"/>
      <c r="C119" s="626"/>
      <c r="D119" s="626"/>
      <c r="E119" s="627"/>
    </row>
    <row r="120" spans="1:5" ht="15.75" customHeight="1" x14ac:dyDescent="0.25">
      <c r="A120" s="622"/>
      <c r="B120" s="626"/>
      <c r="C120" s="626"/>
      <c r="D120" s="626"/>
      <c r="E120" s="627"/>
    </row>
    <row r="121" spans="1:5" ht="15.75" customHeight="1" x14ac:dyDescent="0.25">
      <c r="A121" s="622"/>
      <c r="B121" s="626"/>
      <c r="C121" s="626"/>
      <c r="D121" s="626"/>
      <c r="E121" s="627"/>
    </row>
    <row r="122" spans="1:5" ht="15.75" customHeight="1" x14ac:dyDescent="0.25">
      <c r="A122" s="622"/>
      <c r="B122" s="626"/>
      <c r="C122" s="626"/>
      <c r="D122" s="626"/>
      <c r="E122" s="627"/>
    </row>
    <row r="123" spans="1:5" ht="15.75" customHeight="1" x14ac:dyDescent="0.25">
      <c r="A123" s="622"/>
      <c r="B123" s="626"/>
      <c r="C123" s="626"/>
      <c r="D123" s="626"/>
      <c r="E123" s="627"/>
    </row>
    <row r="124" spans="1:5" ht="15.75" customHeight="1" x14ac:dyDescent="0.25">
      <c r="A124" s="622"/>
      <c r="B124" s="626"/>
      <c r="C124" s="626"/>
      <c r="D124" s="626"/>
      <c r="E124" s="627"/>
    </row>
    <row r="125" spans="1:5" ht="15.75" customHeight="1" x14ac:dyDescent="0.25">
      <c r="A125" s="622"/>
      <c r="B125" s="626"/>
      <c r="C125" s="626"/>
      <c r="D125" s="626"/>
      <c r="E125" s="627"/>
    </row>
    <row r="126" spans="1:5" ht="15.75" customHeight="1" x14ac:dyDescent="0.25">
      <c r="A126" s="622"/>
      <c r="B126" s="626"/>
      <c r="C126" s="626"/>
      <c r="D126" s="626"/>
      <c r="E126" s="627"/>
    </row>
    <row r="127" spans="1:5" ht="15.75" customHeight="1" x14ac:dyDescent="0.25">
      <c r="A127" s="622"/>
      <c r="B127" s="626"/>
      <c r="C127" s="626"/>
      <c r="D127" s="626"/>
      <c r="E127" s="627"/>
    </row>
    <row r="128" spans="1:5" ht="15.75" customHeight="1" x14ac:dyDescent="0.25">
      <c r="A128" s="622"/>
      <c r="B128" s="626"/>
      <c r="C128" s="626"/>
      <c r="D128" s="626"/>
      <c r="E128" s="627"/>
    </row>
    <row r="129" spans="1:5" ht="15.75" customHeight="1" x14ac:dyDescent="0.25">
      <c r="A129" s="622"/>
      <c r="B129" s="626"/>
      <c r="C129" s="626"/>
      <c r="D129" s="626"/>
      <c r="E129" s="627"/>
    </row>
    <row r="130" spans="1:5" ht="15.75" customHeight="1" x14ac:dyDescent="0.25">
      <c r="A130" s="622"/>
      <c r="B130" s="626"/>
      <c r="C130" s="626"/>
      <c r="D130" s="626"/>
      <c r="E130" s="627"/>
    </row>
    <row r="131" spans="1:5" ht="15.75" customHeight="1" x14ac:dyDescent="0.25">
      <c r="A131" s="622"/>
      <c r="B131" s="626"/>
      <c r="C131" s="626"/>
      <c r="D131" s="626"/>
      <c r="E131" s="627"/>
    </row>
    <row r="132" spans="1:5" ht="15.75" customHeight="1" x14ac:dyDescent="0.25">
      <c r="A132" s="622"/>
      <c r="B132" s="626"/>
      <c r="C132" s="626"/>
      <c r="D132" s="626"/>
      <c r="E132" s="627"/>
    </row>
    <row r="133" spans="1:5" ht="15.75" customHeight="1" x14ac:dyDescent="0.25">
      <c r="A133" s="622"/>
      <c r="B133" s="626"/>
      <c r="C133" s="626"/>
      <c r="D133" s="626"/>
      <c r="E133" s="627"/>
    </row>
    <row r="134" spans="1:5" ht="15.75" customHeight="1" x14ac:dyDescent="0.25">
      <c r="A134" s="622"/>
      <c r="B134" s="626"/>
      <c r="C134" s="626"/>
      <c r="D134" s="626"/>
      <c r="E134" s="627"/>
    </row>
    <row r="135" spans="1:5" ht="15.75" customHeight="1" x14ac:dyDescent="0.25">
      <c r="A135" s="622"/>
      <c r="B135" s="626"/>
      <c r="C135" s="626"/>
      <c r="D135" s="626"/>
      <c r="E135" s="627"/>
    </row>
    <row r="136" spans="1:5" ht="15.75" customHeight="1" x14ac:dyDescent="0.25">
      <c r="A136" s="622"/>
      <c r="B136" s="626"/>
      <c r="C136" s="626"/>
      <c r="D136" s="626"/>
      <c r="E136" s="627"/>
    </row>
    <row r="137" spans="1:5" ht="15.75" customHeight="1" x14ac:dyDescent="0.25">
      <c r="A137" s="622"/>
      <c r="B137" s="626"/>
      <c r="C137" s="626"/>
      <c r="D137" s="626"/>
      <c r="E137" s="627"/>
    </row>
    <row r="138" spans="1:5" ht="15.75" customHeight="1" x14ac:dyDescent="0.25">
      <c r="A138" s="622"/>
      <c r="B138" s="626"/>
      <c r="C138" s="626"/>
      <c r="D138" s="626"/>
      <c r="E138" s="627"/>
    </row>
    <row r="139" spans="1:5" ht="15.75" customHeight="1" x14ac:dyDescent="0.25">
      <c r="A139" s="622"/>
      <c r="B139" s="626"/>
      <c r="C139" s="626"/>
      <c r="D139" s="626"/>
      <c r="E139" s="627"/>
    </row>
    <row r="140" spans="1:5" ht="15.75" customHeight="1" x14ac:dyDescent="0.25">
      <c r="A140" s="622"/>
      <c r="B140" s="626"/>
      <c r="C140" s="626"/>
      <c r="D140" s="626"/>
      <c r="E140" s="627"/>
    </row>
    <row r="141" spans="1:5" ht="15.75" customHeight="1" x14ac:dyDescent="0.25">
      <c r="A141" s="622"/>
      <c r="B141" s="626"/>
      <c r="C141" s="626"/>
      <c r="D141" s="626"/>
      <c r="E141" s="627"/>
    </row>
    <row r="142" spans="1:5" ht="15.75" customHeight="1" x14ac:dyDescent="0.25">
      <c r="A142" s="622"/>
      <c r="B142" s="626"/>
      <c r="C142" s="626"/>
      <c r="D142" s="626"/>
      <c r="E142" s="627"/>
    </row>
    <row r="143" spans="1:5" ht="15.75" customHeight="1" x14ac:dyDescent="0.25">
      <c r="A143" s="622"/>
      <c r="B143" s="626"/>
      <c r="C143" s="626"/>
      <c r="D143" s="626"/>
      <c r="E143" s="627"/>
    </row>
    <row r="144" spans="1:5" ht="15.75" customHeight="1" x14ac:dyDescent="0.25">
      <c r="A144" s="622"/>
      <c r="B144" s="626"/>
      <c r="C144" s="626"/>
      <c r="D144" s="626"/>
      <c r="E144" s="627"/>
    </row>
    <row r="145" spans="1:5" ht="15.75" customHeight="1" x14ac:dyDescent="0.25">
      <c r="A145" s="622"/>
      <c r="B145" s="626"/>
      <c r="C145" s="626"/>
      <c r="D145" s="626"/>
      <c r="E145" s="627"/>
    </row>
    <row r="146" spans="1:5" ht="15.75" customHeight="1" x14ac:dyDescent="0.25">
      <c r="A146" s="622"/>
      <c r="B146" s="626"/>
      <c r="C146" s="626"/>
      <c r="D146" s="626"/>
      <c r="E146" s="627"/>
    </row>
    <row r="147" spans="1:5" ht="15.75" customHeight="1" x14ac:dyDescent="0.25">
      <c r="A147" s="622"/>
      <c r="B147" s="626"/>
      <c r="C147" s="626"/>
      <c r="D147" s="626"/>
      <c r="E147" s="627"/>
    </row>
    <row r="148" spans="1:5" ht="15.75" customHeight="1" x14ac:dyDescent="0.25">
      <c r="A148" s="622"/>
      <c r="B148" s="626"/>
      <c r="C148" s="626"/>
      <c r="D148" s="626"/>
      <c r="E148" s="627"/>
    </row>
    <row r="149" spans="1:5" ht="15.75" customHeight="1" x14ac:dyDescent="0.25">
      <c r="A149" s="622"/>
      <c r="B149" s="626"/>
      <c r="C149" s="626"/>
      <c r="D149" s="626"/>
      <c r="E149" s="627"/>
    </row>
    <row r="150" spans="1:5" ht="15.75" customHeight="1" x14ac:dyDescent="0.25">
      <c r="A150" s="622"/>
      <c r="B150" s="626"/>
      <c r="C150" s="626"/>
      <c r="D150" s="626"/>
      <c r="E150" s="627"/>
    </row>
    <row r="151" spans="1:5" ht="15.75" customHeight="1" x14ac:dyDescent="0.25">
      <c r="A151" s="622"/>
      <c r="B151" s="626"/>
      <c r="C151" s="626"/>
      <c r="D151" s="626"/>
      <c r="E151" s="627"/>
    </row>
    <row r="152" spans="1:5" ht="15.75" customHeight="1" x14ac:dyDescent="0.25">
      <c r="A152" s="622"/>
      <c r="B152" s="626"/>
      <c r="C152" s="626"/>
      <c r="D152" s="626"/>
      <c r="E152" s="627"/>
    </row>
    <row r="153" spans="1:5" ht="15.75" customHeight="1" x14ac:dyDescent="0.25">
      <c r="A153" s="622"/>
      <c r="B153" s="626"/>
      <c r="C153" s="626"/>
      <c r="D153" s="626"/>
      <c r="E153" s="627"/>
    </row>
    <row r="154" spans="1:5" ht="15.75" customHeight="1" x14ac:dyDescent="0.25">
      <c r="A154" s="622"/>
      <c r="B154" s="626"/>
      <c r="C154" s="626"/>
      <c r="D154" s="626"/>
      <c r="E154" s="627"/>
    </row>
    <row r="155" spans="1:5" ht="15.75" customHeight="1" x14ac:dyDescent="0.25">
      <c r="A155" s="622"/>
      <c r="B155" s="626"/>
      <c r="C155" s="626"/>
      <c r="D155" s="626"/>
      <c r="E155" s="627"/>
    </row>
    <row r="156" spans="1:5" ht="15.75" customHeight="1" x14ac:dyDescent="0.25">
      <c r="A156" s="622"/>
      <c r="B156" s="626"/>
      <c r="C156" s="626"/>
      <c r="D156" s="626"/>
      <c r="E156" s="627"/>
    </row>
    <row r="157" spans="1:5" ht="15.75" customHeight="1" x14ac:dyDescent="0.25">
      <c r="A157" s="622"/>
      <c r="B157" s="626"/>
      <c r="C157" s="626"/>
      <c r="D157" s="626"/>
      <c r="E157" s="627"/>
    </row>
    <row r="158" spans="1:5" ht="15.75" customHeight="1" x14ac:dyDescent="0.25">
      <c r="A158" s="622"/>
      <c r="B158" s="626"/>
      <c r="C158" s="626"/>
      <c r="D158" s="626"/>
      <c r="E158" s="627"/>
    </row>
    <row r="159" spans="1:5" ht="15.75" customHeight="1" x14ac:dyDescent="0.25">
      <c r="A159" s="622"/>
      <c r="B159" s="626"/>
      <c r="C159" s="626"/>
      <c r="D159" s="626"/>
      <c r="E159" s="627"/>
    </row>
    <row r="160" spans="1:5" ht="15.75" customHeight="1" x14ac:dyDescent="0.25">
      <c r="A160" s="622"/>
      <c r="B160" s="626"/>
      <c r="C160" s="626"/>
      <c r="D160" s="626"/>
      <c r="E160" s="627"/>
    </row>
    <row r="161" spans="1:5" ht="15.75" customHeight="1" x14ac:dyDescent="0.25">
      <c r="A161" s="622"/>
      <c r="B161" s="626"/>
      <c r="C161" s="626"/>
      <c r="D161" s="626"/>
      <c r="E161" s="627"/>
    </row>
    <row r="162" spans="1:5" ht="15.75" customHeight="1" x14ac:dyDescent="0.25">
      <c r="A162" s="622"/>
      <c r="B162" s="626"/>
      <c r="C162" s="626"/>
      <c r="D162" s="626"/>
      <c r="E162" s="627"/>
    </row>
    <row r="163" spans="1:5" ht="15.75" customHeight="1" x14ac:dyDescent="0.25">
      <c r="A163" s="622"/>
      <c r="B163" s="626"/>
      <c r="C163" s="626"/>
      <c r="D163" s="626"/>
      <c r="E163" s="627"/>
    </row>
    <row r="164" spans="1:5" ht="15.75" customHeight="1" x14ac:dyDescent="0.25">
      <c r="A164" s="622"/>
      <c r="B164" s="626"/>
      <c r="C164" s="626"/>
      <c r="D164" s="626"/>
      <c r="E164" s="627"/>
    </row>
    <row r="165" spans="1:5" ht="15.75" customHeight="1" x14ac:dyDescent="0.25">
      <c r="A165" s="622"/>
      <c r="B165" s="626"/>
      <c r="C165" s="626"/>
      <c r="D165" s="626"/>
      <c r="E165" s="627"/>
    </row>
    <row r="166" spans="1:5" ht="15.75" customHeight="1" x14ac:dyDescent="0.25">
      <c r="A166" s="622"/>
      <c r="B166" s="626"/>
      <c r="C166" s="626"/>
      <c r="D166" s="626"/>
      <c r="E166" s="627"/>
    </row>
    <row r="167" spans="1:5" ht="15.75" customHeight="1" x14ac:dyDescent="0.25">
      <c r="A167" s="622"/>
      <c r="B167" s="626"/>
      <c r="C167" s="626"/>
      <c r="D167" s="626"/>
      <c r="E167" s="627"/>
    </row>
    <row r="168" spans="1:5" ht="15.75" customHeight="1" x14ac:dyDescent="0.25">
      <c r="A168" s="622"/>
      <c r="B168" s="626"/>
      <c r="C168" s="626"/>
      <c r="D168" s="626"/>
      <c r="E168" s="627"/>
    </row>
    <row r="169" spans="1:5" ht="15.75" customHeight="1" x14ac:dyDescent="0.25">
      <c r="A169" s="622"/>
      <c r="B169" s="626"/>
      <c r="C169" s="626"/>
      <c r="D169" s="626"/>
      <c r="E169" s="627"/>
    </row>
    <row r="170" spans="1:5" ht="15.75" customHeight="1" x14ac:dyDescent="0.25">
      <c r="A170" s="622"/>
      <c r="B170" s="626"/>
      <c r="C170" s="626"/>
      <c r="D170" s="626"/>
      <c r="E170" s="627"/>
    </row>
    <row r="171" spans="1:5" ht="15.75" customHeight="1" x14ac:dyDescent="0.25">
      <c r="A171" s="622"/>
      <c r="B171" s="626"/>
      <c r="C171" s="626"/>
      <c r="D171" s="626"/>
      <c r="E171" s="627"/>
    </row>
    <row r="172" spans="1:5" ht="15.75" customHeight="1" x14ac:dyDescent="0.25">
      <c r="A172" s="622"/>
      <c r="B172" s="626"/>
      <c r="C172" s="626"/>
      <c r="D172" s="626"/>
      <c r="E172" s="627"/>
    </row>
    <row r="173" spans="1:5" ht="15.75" customHeight="1" x14ac:dyDescent="0.25">
      <c r="A173" s="622"/>
      <c r="B173" s="626"/>
      <c r="C173" s="626"/>
      <c r="D173" s="626"/>
      <c r="E173" s="627"/>
    </row>
    <row r="174" spans="1:5" ht="15.75" customHeight="1" x14ac:dyDescent="0.25">
      <c r="A174" s="622"/>
      <c r="B174" s="626"/>
      <c r="C174" s="626"/>
      <c r="D174" s="626"/>
      <c r="E174" s="627"/>
    </row>
    <row r="175" spans="1:5" ht="15.75" customHeight="1" x14ac:dyDescent="0.25">
      <c r="A175" s="622"/>
      <c r="B175" s="626"/>
      <c r="C175" s="626"/>
      <c r="D175" s="626"/>
      <c r="E175" s="627"/>
    </row>
    <row r="176" spans="1:5" ht="15.75" customHeight="1" x14ac:dyDescent="0.25">
      <c r="A176" s="622"/>
      <c r="B176" s="626"/>
      <c r="C176" s="626"/>
      <c r="D176" s="626"/>
      <c r="E176" s="627"/>
    </row>
    <row r="177" spans="1:5" ht="15.75" customHeight="1" x14ac:dyDescent="0.25">
      <c r="A177" s="622"/>
      <c r="B177" s="626"/>
      <c r="C177" s="626"/>
      <c r="D177" s="626"/>
      <c r="E177" s="627"/>
    </row>
    <row r="178" spans="1:5" ht="15.75" customHeight="1" x14ac:dyDescent="0.25">
      <c r="A178" s="622"/>
      <c r="B178" s="626"/>
      <c r="C178" s="626"/>
      <c r="D178" s="626"/>
      <c r="E178" s="627"/>
    </row>
    <row r="179" spans="1:5" ht="15.75" customHeight="1" x14ac:dyDescent="0.25">
      <c r="A179" s="622"/>
      <c r="B179" s="626"/>
      <c r="C179" s="626"/>
      <c r="D179" s="626"/>
      <c r="E179" s="627"/>
    </row>
    <row r="180" spans="1:5" ht="15.75" customHeight="1" x14ac:dyDescent="0.25">
      <c r="A180" s="622"/>
      <c r="B180" s="626"/>
      <c r="C180" s="626"/>
      <c r="D180" s="626"/>
      <c r="E180" s="627"/>
    </row>
    <row r="181" spans="1:5" ht="15.75" customHeight="1" x14ac:dyDescent="0.25">
      <c r="A181" s="622"/>
      <c r="B181" s="626"/>
      <c r="C181" s="626"/>
      <c r="D181" s="626"/>
      <c r="E181" s="627"/>
    </row>
    <row r="182" spans="1:5" ht="15.75" customHeight="1" x14ac:dyDescent="0.25">
      <c r="A182" s="622"/>
      <c r="B182" s="626"/>
      <c r="C182" s="626"/>
      <c r="D182" s="626"/>
      <c r="E182" s="627"/>
    </row>
    <row r="183" spans="1:5" ht="15.75" customHeight="1" x14ac:dyDescent="0.25">
      <c r="A183" s="622"/>
      <c r="B183" s="626"/>
      <c r="C183" s="626"/>
      <c r="D183" s="626"/>
      <c r="E183" s="627"/>
    </row>
    <row r="184" spans="1:5" ht="15.75" customHeight="1" x14ac:dyDescent="0.25">
      <c r="A184" s="622"/>
      <c r="B184" s="626"/>
      <c r="C184" s="626"/>
      <c r="D184" s="626"/>
      <c r="E184" s="627"/>
    </row>
    <row r="185" spans="1:5" ht="15.75" customHeight="1" x14ac:dyDescent="0.25">
      <c r="A185" s="622"/>
      <c r="B185" s="626"/>
      <c r="C185" s="626"/>
      <c r="D185" s="626"/>
      <c r="E185" s="627"/>
    </row>
    <row r="186" spans="1:5" ht="15.75" customHeight="1" x14ac:dyDescent="0.25">
      <c r="A186" s="622"/>
      <c r="B186" s="626"/>
      <c r="C186" s="626"/>
      <c r="D186" s="626"/>
      <c r="E186" s="627"/>
    </row>
    <row r="187" spans="1:5" ht="15.75" customHeight="1" x14ac:dyDescent="0.25">
      <c r="A187" s="622"/>
      <c r="B187" s="626"/>
      <c r="C187" s="626"/>
      <c r="D187" s="626"/>
      <c r="E187" s="627"/>
    </row>
    <row r="188" spans="1:5" ht="15.75" customHeight="1" x14ac:dyDescent="0.25">
      <c r="A188" s="622"/>
      <c r="B188" s="626"/>
      <c r="C188" s="626"/>
      <c r="D188" s="626"/>
      <c r="E188" s="627"/>
    </row>
    <row r="189" spans="1:5" ht="15.75" customHeight="1" x14ac:dyDescent="0.25">
      <c r="A189" s="622"/>
      <c r="B189" s="626"/>
      <c r="C189" s="626"/>
      <c r="D189" s="626"/>
      <c r="E189" s="627"/>
    </row>
    <row r="190" spans="1:5" ht="15.75" customHeight="1" x14ac:dyDescent="0.25">
      <c r="A190" s="622"/>
      <c r="B190" s="626"/>
      <c r="C190" s="626"/>
      <c r="D190" s="626"/>
      <c r="E190" s="627"/>
    </row>
    <row r="191" spans="1:5" ht="15.75" customHeight="1" x14ac:dyDescent="0.25">
      <c r="A191" s="622"/>
      <c r="B191" s="626"/>
      <c r="C191" s="626"/>
      <c r="D191" s="626"/>
      <c r="E191" s="627"/>
    </row>
    <row r="192" spans="1:5" ht="15.75" customHeight="1" x14ac:dyDescent="0.25">
      <c r="A192" s="622"/>
      <c r="B192" s="626"/>
      <c r="C192" s="626"/>
      <c r="D192" s="626"/>
      <c r="E192" s="627"/>
    </row>
    <row r="193" spans="1:5" ht="15.75" customHeight="1" x14ac:dyDescent="0.25">
      <c r="A193" s="622"/>
      <c r="B193" s="626"/>
      <c r="C193" s="626"/>
      <c r="D193" s="626"/>
      <c r="E193" s="627"/>
    </row>
    <row r="194" spans="1:5" ht="15.75" customHeight="1" x14ac:dyDescent="0.25">
      <c r="A194" s="622"/>
      <c r="B194" s="626"/>
      <c r="C194" s="626"/>
      <c r="D194" s="626"/>
      <c r="E194" s="627"/>
    </row>
    <row r="195" spans="1:5" ht="15.75" customHeight="1" x14ac:dyDescent="0.25">
      <c r="A195" s="622"/>
      <c r="B195" s="626"/>
      <c r="C195" s="626"/>
      <c r="D195" s="626"/>
      <c r="E195" s="627"/>
    </row>
    <row r="196" spans="1:5" ht="15.75" customHeight="1" x14ac:dyDescent="0.25">
      <c r="A196" s="622"/>
      <c r="B196" s="626"/>
      <c r="C196" s="626"/>
      <c r="D196" s="626"/>
      <c r="E196" s="627"/>
    </row>
    <row r="197" spans="1:5" ht="15.75" customHeight="1" x14ac:dyDescent="0.25">
      <c r="A197" s="622"/>
      <c r="B197" s="626"/>
      <c r="C197" s="626"/>
      <c r="D197" s="626"/>
      <c r="E197" s="627"/>
    </row>
    <row r="198" spans="1:5" ht="15.75" customHeight="1" x14ac:dyDescent="0.25">
      <c r="A198" s="622"/>
      <c r="B198" s="626"/>
      <c r="C198" s="626"/>
      <c r="D198" s="626"/>
      <c r="E198" s="627"/>
    </row>
    <row r="199" spans="1:5" ht="15.75" customHeight="1" x14ac:dyDescent="0.25">
      <c r="A199" s="622"/>
      <c r="B199" s="626"/>
      <c r="C199" s="626"/>
      <c r="D199" s="626"/>
      <c r="E199" s="627"/>
    </row>
    <row r="200" spans="1:5" ht="15.75" customHeight="1" x14ac:dyDescent="0.25">
      <c r="A200" s="622"/>
      <c r="B200" s="626"/>
      <c r="C200" s="626"/>
      <c r="D200" s="626"/>
      <c r="E200" s="627"/>
    </row>
    <row r="201" spans="1:5" ht="15.75" customHeight="1" x14ac:dyDescent="0.25">
      <c r="A201" s="622"/>
      <c r="B201" s="626"/>
      <c r="C201" s="626"/>
      <c r="D201" s="626"/>
      <c r="E201" s="627"/>
    </row>
    <row r="202" spans="1:5" ht="15.75" customHeight="1" x14ac:dyDescent="0.25">
      <c r="A202" s="622"/>
      <c r="B202" s="626"/>
      <c r="C202" s="626"/>
      <c r="D202" s="626"/>
      <c r="E202" s="627"/>
    </row>
    <row r="203" spans="1:5" ht="15.75" customHeight="1" x14ac:dyDescent="0.25">
      <c r="A203" s="622"/>
      <c r="B203" s="626"/>
      <c r="C203" s="626"/>
      <c r="D203" s="626"/>
      <c r="E203" s="627"/>
    </row>
    <row r="204" spans="1:5" ht="15.75" customHeight="1" x14ac:dyDescent="0.25">
      <c r="A204" s="622"/>
      <c r="B204" s="626"/>
      <c r="C204" s="626"/>
      <c r="D204" s="626"/>
      <c r="E204" s="627"/>
    </row>
    <row r="205" spans="1:5" ht="15.75" customHeight="1" x14ac:dyDescent="0.25">
      <c r="A205" s="622"/>
      <c r="B205" s="626"/>
      <c r="C205" s="626"/>
      <c r="D205" s="626"/>
      <c r="E205" s="627"/>
    </row>
    <row r="206" spans="1:5" ht="15.75" customHeight="1" x14ac:dyDescent="0.25">
      <c r="A206" s="622"/>
      <c r="B206" s="626"/>
      <c r="C206" s="626"/>
      <c r="D206" s="626"/>
      <c r="E206" s="627"/>
    </row>
    <row r="207" spans="1:5" ht="15.75" customHeight="1" x14ac:dyDescent="0.25">
      <c r="A207" s="622"/>
      <c r="B207" s="626"/>
      <c r="C207" s="626"/>
      <c r="D207" s="626"/>
      <c r="E207" s="627"/>
    </row>
    <row r="208" spans="1:5" ht="15.75" customHeight="1" x14ac:dyDescent="0.25">
      <c r="A208" s="622"/>
      <c r="B208" s="626"/>
      <c r="C208" s="626"/>
      <c r="D208" s="626"/>
      <c r="E208" s="627"/>
    </row>
    <row r="209" spans="1:5" ht="15.75" customHeight="1" x14ac:dyDescent="0.25">
      <c r="A209" s="622"/>
      <c r="B209" s="626"/>
      <c r="C209" s="626"/>
      <c r="D209" s="626"/>
      <c r="E209" s="627"/>
    </row>
    <row r="210" spans="1:5" ht="15.75" customHeight="1" x14ac:dyDescent="0.25">
      <c r="A210" s="622"/>
      <c r="B210" s="626"/>
      <c r="C210" s="626"/>
      <c r="D210" s="626"/>
      <c r="E210" s="627"/>
    </row>
    <row r="211" spans="1:5" ht="15.75" customHeight="1" x14ac:dyDescent="0.25">
      <c r="A211" s="622"/>
      <c r="B211" s="626"/>
      <c r="C211" s="626"/>
      <c r="D211" s="626"/>
      <c r="E211" s="627"/>
    </row>
    <row r="212" spans="1:5" ht="15.75" customHeight="1" x14ac:dyDescent="0.25">
      <c r="A212" s="622"/>
      <c r="B212" s="626"/>
      <c r="C212" s="626"/>
      <c r="D212" s="626"/>
      <c r="E212" s="627"/>
    </row>
    <row r="213" spans="1:5" ht="15.75" customHeight="1" x14ac:dyDescent="0.25">
      <c r="A213" s="622"/>
      <c r="B213" s="626"/>
      <c r="C213" s="626"/>
      <c r="D213" s="626"/>
      <c r="E213" s="627"/>
    </row>
    <row r="214" spans="1:5" ht="15.75" customHeight="1" x14ac:dyDescent="0.25">
      <c r="A214" s="622"/>
      <c r="B214" s="626"/>
      <c r="C214" s="626"/>
      <c r="D214" s="626"/>
      <c r="E214" s="627"/>
    </row>
    <row r="215" spans="1:5" ht="15.75" customHeight="1" x14ac:dyDescent="0.25">
      <c r="A215" s="622"/>
      <c r="B215" s="626"/>
      <c r="C215" s="626"/>
      <c r="D215" s="626"/>
      <c r="E215" s="627"/>
    </row>
    <row r="216" spans="1:5" ht="15.75" customHeight="1" x14ac:dyDescent="0.25">
      <c r="A216" s="622"/>
      <c r="B216" s="626"/>
      <c r="C216" s="626"/>
      <c r="D216" s="626"/>
      <c r="E216" s="627"/>
    </row>
    <row r="217" spans="1:5" ht="15.75" customHeight="1" x14ac:dyDescent="0.25">
      <c r="A217" s="622"/>
      <c r="B217" s="626"/>
      <c r="C217" s="626"/>
      <c r="D217" s="626"/>
      <c r="E217" s="627"/>
    </row>
    <row r="218" spans="1:5" ht="15.75" customHeight="1" x14ac:dyDescent="0.25">
      <c r="A218" s="622"/>
      <c r="B218" s="626"/>
      <c r="C218" s="626"/>
      <c r="D218" s="626"/>
      <c r="E218" s="627"/>
    </row>
    <row r="219" spans="1:5" ht="15.75" customHeight="1" x14ac:dyDescent="0.25">
      <c r="A219" s="622"/>
      <c r="B219" s="626"/>
      <c r="C219" s="626"/>
      <c r="D219" s="626"/>
      <c r="E219" s="627"/>
    </row>
    <row r="220" spans="1:5" ht="15.75" customHeight="1" x14ac:dyDescent="0.25">
      <c r="A220" s="622"/>
      <c r="B220" s="626"/>
      <c r="C220" s="626"/>
      <c r="D220" s="626"/>
      <c r="E220" s="627"/>
    </row>
    <row r="221" spans="1:5" ht="15.75" customHeight="1" x14ac:dyDescent="0.25">
      <c r="A221" s="622"/>
      <c r="B221" s="626"/>
      <c r="C221" s="626"/>
      <c r="D221" s="626"/>
      <c r="E221" s="627"/>
    </row>
    <row r="222" spans="1:5" ht="15.75" customHeight="1" x14ac:dyDescent="0.25">
      <c r="A222" s="622"/>
      <c r="B222" s="626"/>
      <c r="C222" s="626"/>
      <c r="D222" s="626"/>
      <c r="E222" s="627"/>
    </row>
    <row r="223" spans="1:5" ht="15.75" customHeight="1" x14ac:dyDescent="0.25">
      <c r="A223" s="622"/>
      <c r="B223" s="626"/>
      <c r="C223" s="626"/>
      <c r="D223" s="626"/>
      <c r="E223" s="627"/>
    </row>
    <row r="224" spans="1:5" ht="15.75" customHeight="1" x14ac:dyDescent="0.25">
      <c r="A224" s="622"/>
      <c r="B224" s="626"/>
      <c r="C224" s="626"/>
      <c r="D224" s="626"/>
      <c r="E224" s="627"/>
    </row>
    <row r="225" spans="1:8" ht="15.75" customHeight="1" x14ac:dyDescent="0.25">
      <c r="A225" s="622"/>
      <c r="B225" s="626"/>
      <c r="C225" s="626"/>
      <c r="D225" s="626"/>
      <c r="E225" s="627"/>
    </row>
    <row r="226" spans="1:8" ht="15.75" customHeight="1" x14ac:dyDescent="0.25">
      <c r="A226" s="622"/>
      <c r="B226" s="626"/>
      <c r="C226" s="626"/>
      <c r="D226" s="626"/>
      <c r="E226" s="627"/>
    </row>
    <row r="227" spans="1:8" ht="15.75" customHeight="1" x14ac:dyDescent="0.25">
      <c r="A227" s="622"/>
      <c r="B227" s="626"/>
      <c r="C227" s="626"/>
      <c r="D227" s="626"/>
      <c r="E227" s="627"/>
    </row>
    <row r="228" spans="1:8" ht="15.75" customHeight="1" x14ac:dyDescent="0.25">
      <c r="A228" s="590"/>
      <c r="B228" s="626"/>
      <c r="C228" s="626"/>
      <c r="D228" s="626"/>
      <c r="E228" s="626"/>
    </row>
    <row r="229" spans="1:8" ht="15.75" customHeight="1" x14ac:dyDescent="0.25">
      <c r="A229" s="590"/>
      <c r="B229" s="628" t="s">
        <v>987</v>
      </c>
      <c r="C229" s="628" t="s">
        <v>890</v>
      </c>
      <c r="D229" s="628"/>
      <c r="E229" s="629" t="s">
        <v>987</v>
      </c>
    </row>
    <row r="230" spans="1:8" ht="15.75" customHeight="1" x14ac:dyDescent="0.35">
      <c r="A230" s="590"/>
      <c r="B230" s="630" t="s">
        <v>988</v>
      </c>
      <c r="C230" s="630"/>
      <c r="D230" s="630"/>
      <c r="E230" s="629" t="s">
        <v>988</v>
      </c>
      <c r="F230" s="629" t="str">
        <f>IF(NOT(ISBLANK(E230)),E230,IF(NOT(ISBLANK(#REF!)),"     "&amp;#REF!,FALSE))</f>
        <v>Afectación Económica o presupuestal</v>
      </c>
      <c r="G230" s="629" t="s">
        <v>988</v>
      </c>
      <c r="H230" s="629" t="str">
        <f ca="1">IF(NOT(ISERROR(MATCH(G230,ANCHORARRAY(B241),0))),F243&amp;"Por favor no seleccionar los criterios de impacto",G230)</f>
        <v>Afectación Económica o presupuestal</v>
      </c>
    </row>
    <row r="231" spans="1:8" ht="15.75" customHeight="1" x14ac:dyDescent="0.35">
      <c r="A231" s="590"/>
      <c r="B231" s="630" t="s">
        <v>988</v>
      </c>
      <c r="C231" s="630"/>
      <c r="D231" s="630"/>
      <c r="F231" s="629" t="e">
        <f>IF(NOT(ISBLANK(E231)),E231,IF(NOT(ISBLANK(#REF!)),"     "&amp;#REF!,FALSE))</f>
        <v>#REF!</v>
      </c>
    </row>
    <row r="232" spans="1:8" ht="15.75" customHeight="1" x14ac:dyDescent="0.35">
      <c r="A232" s="590"/>
      <c r="B232" s="630" t="s">
        <v>988</v>
      </c>
      <c r="C232" s="630"/>
      <c r="D232" s="630"/>
      <c r="F232" s="629" t="e">
        <f>IF(NOT(ISBLANK(E232)),E232,IF(NOT(ISBLANK(#REF!)),"     "&amp;#REF!,FALSE))</f>
        <v>#REF!</v>
      </c>
    </row>
    <row r="233" spans="1:8" ht="15.75" customHeight="1" x14ac:dyDescent="0.35">
      <c r="A233" s="590"/>
      <c r="B233" s="630" t="s">
        <v>988</v>
      </c>
      <c r="C233" s="630"/>
      <c r="D233" s="630"/>
      <c r="F233" s="629" t="e">
        <f>IF(NOT(ISBLANK(E233)),E233,IF(NOT(ISBLANK(#REF!)),"     "&amp;#REF!,FALSE))</f>
        <v>#REF!</v>
      </c>
    </row>
    <row r="234" spans="1:8" ht="15.75" customHeight="1" x14ac:dyDescent="0.35">
      <c r="A234" s="590"/>
      <c r="B234" s="630" t="s">
        <v>988</v>
      </c>
      <c r="C234" s="630"/>
      <c r="D234" s="630"/>
      <c r="F234" s="629" t="e">
        <f>IF(NOT(ISBLANK(E234)),E234,IF(NOT(ISBLANK(#REF!)),"     "&amp;#REF!,FALSE))</f>
        <v>#REF!</v>
      </c>
    </row>
    <row r="235" spans="1:8" ht="15.75" customHeight="1" x14ac:dyDescent="0.35">
      <c r="A235" s="590"/>
      <c r="B235" s="630" t="s">
        <v>989</v>
      </c>
      <c r="C235" s="630"/>
      <c r="D235" s="630"/>
      <c r="F235" s="629" t="e">
        <f>IF(NOT(ISBLANK(E235)),E235,IF(NOT(ISBLANK(#REF!)),"     "&amp;#REF!,FALSE))</f>
        <v>#REF!</v>
      </c>
    </row>
    <row r="236" spans="1:8" ht="15.75" customHeight="1" x14ac:dyDescent="0.35">
      <c r="A236" s="590"/>
      <c r="B236" s="630" t="s">
        <v>989</v>
      </c>
      <c r="C236" s="630"/>
      <c r="D236" s="630"/>
      <c r="E236" s="629" t="s">
        <v>989</v>
      </c>
      <c r="F236" s="629" t="str">
        <f>IF(NOT(ISBLANK(E236)),E236,IF(NOT(ISBLANK(#REF!)),"     "&amp;#REF!,FALSE))</f>
        <v>Pérdida Reputacional</v>
      </c>
    </row>
    <row r="237" spans="1:8" ht="15.75" customHeight="1" x14ac:dyDescent="0.35">
      <c r="A237" s="590"/>
      <c r="B237" s="630" t="s">
        <v>989</v>
      </c>
      <c r="C237" s="630"/>
      <c r="D237" s="630"/>
      <c r="F237" s="629" t="e">
        <f>IF(NOT(ISBLANK(E237)),E237,IF(NOT(ISBLANK(#REF!)),"     "&amp;#REF!,FALSE))</f>
        <v>#REF!</v>
      </c>
    </row>
    <row r="238" spans="1:8" ht="15.75" customHeight="1" x14ac:dyDescent="0.35">
      <c r="A238" s="590"/>
      <c r="B238" s="630" t="s">
        <v>989</v>
      </c>
      <c r="C238" s="630"/>
      <c r="D238" s="630"/>
      <c r="F238" s="629" t="e">
        <f>IF(NOT(ISBLANK(E238)),E238,IF(NOT(ISBLANK(#REF!)),"     "&amp;#REF!,FALSE))</f>
        <v>#REF!</v>
      </c>
    </row>
    <row r="239" spans="1:8" ht="15.75" customHeight="1" x14ac:dyDescent="0.35">
      <c r="A239" s="590"/>
      <c r="B239" s="630" t="s">
        <v>989</v>
      </c>
      <c r="C239" s="630"/>
      <c r="D239" s="630"/>
      <c r="F239" s="629" t="e">
        <f>IF(NOT(ISBLANK(E239)),E239,IF(NOT(ISBLANK(#REF!)),"     "&amp;#REF!,FALSE))</f>
        <v>#REF!</v>
      </c>
    </row>
    <row r="240" spans="1:8" ht="15.75" customHeight="1" x14ac:dyDescent="0.25">
      <c r="A240" s="590"/>
      <c r="B240" s="631"/>
      <c r="C240" s="631"/>
      <c r="D240" s="631"/>
      <c r="F240" s="629" t="e">
        <f>IF(NOT(ISBLANK(E240)),E240,IF(NOT(ISBLANK(#REF!)),"     "&amp;#REF!,FALSE))</f>
        <v>#REF!</v>
      </c>
    </row>
    <row r="241" spans="1:6" ht="15.75" customHeight="1" x14ac:dyDescent="0.25">
      <c r="A241" s="590"/>
      <c r="B241" s="631" t="str">
        <f ca="1">IFERROR(__xludf.DUMMYFUNCTION("ARRAY_CONSTRAIN(ARRAYFORMULA(UNIQUE('Tabla Impacto'!$B$209:$B$219)), 3, 1)"),"Criterios")</f>
        <v>Criterios</v>
      </c>
      <c r="C241" s="631"/>
      <c r="D241" s="631"/>
      <c r="F241" s="629" t="e">
        <f>IF(NOT(ISBLANK(E241)),E241,IF(NOT(ISBLANK(#REF!)),"     "&amp;#REF!,FALSE))</f>
        <v>#REF!</v>
      </c>
    </row>
    <row r="242" spans="1:6" ht="15.75" customHeight="1" x14ac:dyDescent="0.25">
      <c r="A242" s="590"/>
      <c r="B242" s="631" t="str">
        <f ca="1">IFERROR(__xludf.DUMMYFUNCTION("""COMPUTED_VALUE"""),"Afectación Económica o presupuestal")</f>
        <v>Afectación Económica o presupuestal</v>
      </c>
      <c r="C242" s="631"/>
      <c r="D242" s="631"/>
    </row>
    <row r="243" spans="1:6" ht="15.75" customHeight="1" x14ac:dyDescent="0.25">
      <c r="B243" s="631" t="str">
        <f ca="1">IFERROR(__xludf.DUMMYFUNCTION("""COMPUTED_VALUE"""),"Pérdida Reputacional")</f>
        <v>Pérdida Reputacional</v>
      </c>
      <c r="C243" s="631"/>
      <c r="D243" s="631"/>
      <c r="F243" s="632" t="s">
        <v>990</v>
      </c>
    </row>
    <row r="244" spans="1:6" ht="15.75" customHeight="1" x14ac:dyDescent="0.25">
      <c r="B244" s="629"/>
      <c r="C244" s="629"/>
      <c r="D244" s="629"/>
      <c r="F244" s="632" t="s">
        <v>991</v>
      </c>
    </row>
    <row r="245" spans="1:6" ht="15.75" customHeight="1" x14ac:dyDescent="0.25">
      <c r="B245" s="629"/>
      <c r="C245" s="629"/>
      <c r="D245" s="629"/>
    </row>
    <row r="246" spans="1:6" ht="15.75" customHeight="1" x14ac:dyDescent="0.25">
      <c r="B246" s="629"/>
      <c r="C246" s="629"/>
      <c r="D246" s="629"/>
    </row>
    <row r="247" spans="1:6" ht="15.75" customHeight="1" x14ac:dyDescent="0.25">
      <c r="B247" s="629"/>
      <c r="C247" s="629"/>
      <c r="D247" s="629"/>
      <c r="E247" s="629"/>
    </row>
    <row r="248" spans="1:6" ht="15.75" customHeight="1" x14ac:dyDescent="0.25">
      <c r="B248" s="629"/>
      <c r="C248" s="629"/>
      <c r="D248" s="629"/>
      <c r="E248" s="629"/>
    </row>
    <row r="249" spans="1:6" ht="15.75" customHeight="1" x14ac:dyDescent="0.25">
      <c r="B249" s="629"/>
      <c r="C249" s="629"/>
      <c r="D249" s="629"/>
      <c r="E249" s="629"/>
    </row>
    <row r="250" spans="1:6" ht="15.75" customHeight="1" x14ac:dyDescent="0.25">
      <c r="B250" s="629"/>
      <c r="C250" s="629"/>
      <c r="D250" s="629"/>
      <c r="E250" s="629"/>
    </row>
    <row r="251" spans="1:6" ht="15.75" customHeight="1" x14ac:dyDescent="0.25">
      <c r="B251" s="629"/>
      <c r="C251" s="629"/>
      <c r="D251" s="629"/>
      <c r="E251" s="629"/>
    </row>
    <row r="252" spans="1:6" ht="15.75" customHeight="1" x14ac:dyDescent="0.25">
      <c r="B252" s="629"/>
      <c r="C252" s="629"/>
      <c r="D252" s="629"/>
      <c r="E252" s="629"/>
    </row>
    <row r="253" spans="1:6" ht="15.75" customHeight="1" x14ac:dyDescent="0.2"/>
    <row r="254" spans="1:6" ht="15.75" customHeight="1" x14ac:dyDescent="0.2"/>
    <row r="255" spans="1:6" ht="15.75" customHeight="1" x14ac:dyDescent="0.2"/>
    <row r="256" spans="1: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sheetData>
  <mergeCells count="17">
    <mergeCell ref="B24:B28"/>
    <mergeCell ref="C24:C28"/>
    <mergeCell ref="D24:D28"/>
    <mergeCell ref="B13:B17"/>
    <mergeCell ref="C13:C17"/>
    <mergeCell ref="D13:D17"/>
    <mergeCell ref="B18:B23"/>
    <mergeCell ref="C18:C23"/>
    <mergeCell ref="D18:D23"/>
    <mergeCell ref="B8:B12"/>
    <mergeCell ref="C8:C12"/>
    <mergeCell ref="D8:D12"/>
    <mergeCell ref="B1:E1"/>
    <mergeCell ref="B3:C3"/>
    <mergeCell ref="B4:B7"/>
    <mergeCell ref="C4:C7"/>
    <mergeCell ref="D4:D7"/>
  </mergeCells>
  <dataValidations count="1">
    <dataValidation type="list" allowBlank="1" showErrorMessage="1" sqref="G230" xr:uid="{00000000-0002-0000-0600-000000000000}">
      <formula1>$F$230:$F$241</formula1>
    </dataValidation>
  </dataValidations>
  <pageMargins left="0.7" right="0.7" top="0.75" bottom="0.75" header="0" footer="0"/>
  <pageSetup orientation="portrait"/>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election activeCell="B18" sqref="B18:B23"/>
    </sheetView>
  </sheetViews>
  <sheetFormatPr baseColWidth="10" defaultColWidth="14.42578125" defaultRowHeight="15" customHeight="1" x14ac:dyDescent="0.2"/>
  <cols>
    <col min="1" max="2" width="14.28515625" style="19" customWidth="1"/>
    <col min="3" max="3" width="17" style="19" customWidth="1"/>
    <col min="4" max="4" width="14.28515625" style="19" customWidth="1"/>
    <col min="5" max="5" width="46" style="19" customWidth="1"/>
    <col min="6" max="26" width="14.28515625" style="19" customWidth="1"/>
    <col min="27" max="16384" width="14.42578125" style="19"/>
  </cols>
  <sheetData>
    <row r="1" spans="1:26" ht="24" customHeight="1" thickBot="1" x14ac:dyDescent="0.25">
      <c r="A1" s="633"/>
      <c r="B1" s="1193" t="s">
        <v>992</v>
      </c>
      <c r="C1" s="1194"/>
      <c r="D1" s="1194"/>
      <c r="E1" s="1194"/>
      <c r="F1" s="1195"/>
      <c r="G1" s="633"/>
      <c r="H1" s="633"/>
      <c r="I1" s="633"/>
      <c r="J1" s="633"/>
      <c r="K1" s="633"/>
      <c r="L1" s="633"/>
      <c r="M1" s="633"/>
      <c r="N1" s="633"/>
      <c r="O1" s="633"/>
      <c r="P1" s="633"/>
      <c r="Q1" s="633"/>
      <c r="R1" s="633"/>
      <c r="S1" s="633"/>
      <c r="T1" s="633"/>
      <c r="U1" s="633"/>
      <c r="V1" s="633"/>
      <c r="W1" s="633"/>
      <c r="X1" s="633"/>
      <c r="Y1" s="633"/>
      <c r="Z1" s="633"/>
    </row>
    <row r="2" spans="1:26" ht="12.75" customHeight="1" thickBot="1" x14ac:dyDescent="0.3">
      <c r="A2" s="633"/>
      <c r="B2" s="634"/>
      <c r="C2" s="634"/>
      <c r="D2" s="634"/>
      <c r="E2" s="634"/>
      <c r="F2" s="634"/>
      <c r="G2" s="633"/>
      <c r="H2" s="633"/>
      <c r="I2" s="633"/>
      <c r="J2" s="633"/>
      <c r="K2" s="633"/>
      <c r="L2" s="633"/>
      <c r="M2" s="633"/>
      <c r="N2" s="633"/>
      <c r="O2" s="633"/>
      <c r="P2" s="633"/>
      <c r="Q2" s="633"/>
      <c r="R2" s="633"/>
      <c r="S2" s="633"/>
      <c r="T2" s="633"/>
      <c r="U2" s="633"/>
      <c r="V2" s="633"/>
      <c r="W2" s="633"/>
      <c r="X2" s="633"/>
      <c r="Y2" s="633"/>
      <c r="Z2" s="633"/>
    </row>
    <row r="3" spans="1:26" ht="12.75" customHeight="1" thickBot="1" x14ac:dyDescent="0.25">
      <c r="A3" s="633"/>
      <c r="B3" s="1196" t="s">
        <v>993</v>
      </c>
      <c r="C3" s="1194"/>
      <c r="D3" s="1197"/>
      <c r="E3" s="635" t="s">
        <v>994</v>
      </c>
      <c r="F3" s="636" t="s">
        <v>995</v>
      </c>
      <c r="G3" s="633"/>
      <c r="H3" s="633"/>
      <c r="I3" s="633"/>
      <c r="J3" s="633"/>
      <c r="K3" s="633"/>
      <c r="L3" s="633"/>
      <c r="M3" s="633"/>
      <c r="N3" s="633"/>
      <c r="O3" s="633"/>
      <c r="P3" s="633"/>
      <c r="Q3" s="633"/>
      <c r="R3" s="633"/>
      <c r="S3" s="633"/>
      <c r="T3" s="633"/>
      <c r="U3" s="633"/>
      <c r="V3" s="633"/>
      <c r="W3" s="633"/>
      <c r="X3" s="633"/>
      <c r="Y3" s="633"/>
      <c r="Z3" s="633"/>
    </row>
    <row r="4" spans="1:26" ht="12.75" customHeight="1" x14ac:dyDescent="0.2">
      <c r="A4" s="633"/>
      <c r="B4" s="1198" t="s">
        <v>996</v>
      </c>
      <c r="C4" s="1201" t="s">
        <v>164</v>
      </c>
      <c r="D4" s="637" t="s">
        <v>190</v>
      </c>
      <c r="E4" s="638" t="s">
        <v>997</v>
      </c>
      <c r="F4" s="639">
        <v>0.25</v>
      </c>
      <c r="G4" s="633"/>
      <c r="H4" s="633"/>
      <c r="I4" s="633"/>
      <c r="J4" s="633"/>
      <c r="K4" s="633"/>
      <c r="L4" s="633"/>
      <c r="M4" s="633"/>
      <c r="N4" s="633"/>
      <c r="O4" s="633"/>
      <c r="P4" s="633"/>
      <c r="Q4" s="633"/>
      <c r="R4" s="633"/>
      <c r="S4" s="633"/>
      <c r="T4" s="633"/>
      <c r="U4" s="633"/>
      <c r="V4" s="633"/>
      <c r="W4" s="633"/>
      <c r="X4" s="633"/>
      <c r="Y4" s="633"/>
      <c r="Z4" s="633"/>
    </row>
    <row r="5" spans="1:26" ht="12.75" customHeight="1" x14ac:dyDescent="0.2">
      <c r="A5" s="633"/>
      <c r="B5" s="1199"/>
      <c r="C5" s="1202"/>
      <c r="D5" s="640" t="s">
        <v>180</v>
      </c>
      <c r="E5" s="641" t="s">
        <v>998</v>
      </c>
      <c r="F5" s="642">
        <v>0.15</v>
      </c>
      <c r="G5" s="633"/>
      <c r="H5" s="633"/>
      <c r="I5" s="633"/>
      <c r="J5" s="633"/>
      <c r="K5" s="633"/>
      <c r="L5" s="633"/>
      <c r="M5" s="633"/>
      <c r="N5" s="633"/>
      <c r="O5" s="633"/>
      <c r="P5" s="633"/>
      <c r="Q5" s="633"/>
      <c r="R5" s="633"/>
      <c r="S5" s="633"/>
      <c r="T5" s="633"/>
      <c r="U5" s="633"/>
      <c r="V5" s="633"/>
      <c r="W5" s="633"/>
      <c r="X5" s="633"/>
      <c r="Y5" s="633"/>
      <c r="Z5" s="633"/>
    </row>
    <row r="6" spans="1:26" ht="12.75" customHeight="1" x14ac:dyDescent="0.2">
      <c r="A6" s="633"/>
      <c r="B6" s="1199"/>
      <c r="C6" s="1203"/>
      <c r="D6" s="640" t="s">
        <v>999</v>
      </c>
      <c r="E6" s="641" t="s">
        <v>1000</v>
      </c>
      <c r="F6" s="642">
        <v>0.1</v>
      </c>
      <c r="G6" s="633"/>
      <c r="H6" s="633"/>
      <c r="I6" s="633"/>
      <c r="J6" s="633"/>
      <c r="K6" s="633"/>
      <c r="L6" s="633"/>
      <c r="M6" s="633"/>
      <c r="N6" s="633"/>
      <c r="O6" s="633"/>
      <c r="P6" s="633"/>
      <c r="Q6" s="633"/>
      <c r="R6" s="633"/>
      <c r="S6" s="633"/>
      <c r="T6" s="633"/>
      <c r="U6" s="633"/>
      <c r="V6" s="633"/>
      <c r="W6" s="633"/>
      <c r="X6" s="633"/>
      <c r="Y6" s="633"/>
      <c r="Z6" s="633"/>
    </row>
    <row r="7" spans="1:26" ht="12.75" customHeight="1" x14ac:dyDescent="0.2">
      <c r="A7" s="633"/>
      <c r="B7" s="1199"/>
      <c r="C7" s="1204" t="s">
        <v>165</v>
      </c>
      <c r="D7" s="640" t="s">
        <v>234</v>
      </c>
      <c r="E7" s="641" t="s">
        <v>1001</v>
      </c>
      <c r="F7" s="642">
        <v>0.25</v>
      </c>
      <c r="G7" s="633"/>
      <c r="H7" s="633"/>
      <c r="I7" s="633"/>
      <c r="J7" s="633"/>
      <c r="K7" s="633"/>
      <c r="L7" s="633"/>
      <c r="M7" s="633"/>
      <c r="N7" s="633"/>
      <c r="O7" s="633"/>
      <c r="P7" s="633"/>
      <c r="Q7" s="633"/>
      <c r="R7" s="633"/>
      <c r="S7" s="633"/>
      <c r="T7" s="633"/>
      <c r="U7" s="633"/>
      <c r="V7" s="633"/>
      <c r="W7" s="633"/>
      <c r="X7" s="633"/>
      <c r="Y7" s="633"/>
      <c r="Z7" s="633"/>
    </row>
    <row r="8" spans="1:26" ht="12.75" customHeight="1" x14ac:dyDescent="0.2">
      <c r="A8" s="633"/>
      <c r="B8" s="1200"/>
      <c r="C8" s="1203"/>
      <c r="D8" s="640" t="s">
        <v>181</v>
      </c>
      <c r="E8" s="641" t="s">
        <v>1002</v>
      </c>
      <c r="F8" s="642">
        <v>0.15</v>
      </c>
      <c r="G8" s="633"/>
      <c r="H8" s="633"/>
      <c r="I8" s="633"/>
      <c r="J8" s="633"/>
      <c r="K8" s="633"/>
      <c r="L8" s="633"/>
      <c r="M8" s="633"/>
      <c r="N8" s="633"/>
      <c r="O8" s="633"/>
      <c r="P8" s="633"/>
      <c r="Q8" s="633"/>
      <c r="R8" s="633"/>
      <c r="S8" s="633"/>
      <c r="T8" s="633"/>
      <c r="U8" s="633"/>
      <c r="V8" s="633"/>
      <c r="W8" s="633"/>
      <c r="X8" s="633"/>
      <c r="Y8" s="633"/>
      <c r="Z8" s="633"/>
    </row>
    <row r="9" spans="1:26" ht="12.75" customHeight="1" x14ac:dyDescent="0.2">
      <c r="A9" s="633"/>
      <c r="B9" s="1205" t="s">
        <v>1003</v>
      </c>
      <c r="C9" s="1204" t="s">
        <v>167</v>
      </c>
      <c r="D9" s="640" t="s">
        <v>182</v>
      </c>
      <c r="E9" s="641" t="s">
        <v>1004</v>
      </c>
      <c r="F9" s="643" t="s">
        <v>1005</v>
      </c>
      <c r="G9" s="633"/>
      <c r="H9" s="633"/>
      <c r="I9" s="633"/>
      <c r="J9" s="633"/>
      <c r="K9" s="633"/>
      <c r="L9" s="633"/>
      <c r="M9" s="633"/>
      <c r="N9" s="633"/>
      <c r="O9" s="633"/>
      <c r="P9" s="633"/>
      <c r="Q9" s="633"/>
      <c r="R9" s="633"/>
      <c r="S9" s="633"/>
      <c r="T9" s="633"/>
      <c r="U9" s="633"/>
      <c r="V9" s="633"/>
      <c r="W9" s="633"/>
      <c r="X9" s="633"/>
      <c r="Y9" s="633"/>
      <c r="Z9" s="633"/>
    </row>
    <row r="10" spans="1:26" ht="12.75" customHeight="1" x14ac:dyDescent="0.2">
      <c r="A10" s="633"/>
      <c r="B10" s="1199"/>
      <c r="C10" s="1203"/>
      <c r="D10" s="640" t="s">
        <v>1006</v>
      </c>
      <c r="E10" s="641" t="s">
        <v>1007</v>
      </c>
      <c r="F10" s="643" t="s">
        <v>1005</v>
      </c>
      <c r="G10" s="633"/>
      <c r="H10" s="633"/>
      <c r="I10" s="633"/>
      <c r="J10" s="633"/>
      <c r="K10" s="633"/>
      <c r="L10" s="633"/>
      <c r="M10" s="633"/>
      <c r="N10" s="633"/>
      <c r="O10" s="633"/>
      <c r="P10" s="633"/>
      <c r="Q10" s="633"/>
      <c r="R10" s="633"/>
      <c r="S10" s="633"/>
      <c r="T10" s="633"/>
      <c r="U10" s="633"/>
      <c r="V10" s="633"/>
      <c r="W10" s="633"/>
      <c r="X10" s="633"/>
      <c r="Y10" s="633"/>
      <c r="Z10" s="633"/>
    </row>
    <row r="11" spans="1:26" ht="12.75" customHeight="1" x14ac:dyDescent="0.2">
      <c r="A11" s="633"/>
      <c r="B11" s="1199"/>
      <c r="C11" s="1204" t="s">
        <v>168</v>
      </c>
      <c r="D11" s="640" t="s">
        <v>183</v>
      </c>
      <c r="E11" s="641" t="s">
        <v>1008</v>
      </c>
      <c r="F11" s="643" t="s">
        <v>1005</v>
      </c>
      <c r="G11" s="633"/>
      <c r="H11" s="633"/>
      <c r="I11" s="633"/>
      <c r="J11" s="633"/>
      <c r="K11" s="633"/>
      <c r="L11" s="633"/>
      <c r="M11" s="633"/>
      <c r="N11" s="633"/>
      <c r="O11" s="633"/>
      <c r="P11" s="633"/>
      <c r="Q11" s="633"/>
      <c r="R11" s="633"/>
      <c r="S11" s="633"/>
      <c r="T11" s="633"/>
      <c r="U11" s="633"/>
      <c r="V11" s="633"/>
      <c r="W11" s="633"/>
      <c r="X11" s="633"/>
      <c r="Y11" s="633"/>
      <c r="Z11" s="633"/>
    </row>
    <row r="12" spans="1:26" ht="12.75" customHeight="1" x14ac:dyDescent="0.2">
      <c r="A12" s="633"/>
      <c r="B12" s="1199"/>
      <c r="C12" s="1203"/>
      <c r="D12" s="640" t="s">
        <v>1009</v>
      </c>
      <c r="E12" s="641" t="s">
        <v>1010</v>
      </c>
      <c r="F12" s="643" t="s">
        <v>1005</v>
      </c>
      <c r="G12" s="633"/>
      <c r="H12" s="633"/>
      <c r="I12" s="633"/>
      <c r="J12" s="633"/>
      <c r="K12" s="633"/>
      <c r="L12" s="633"/>
      <c r="M12" s="633"/>
      <c r="N12" s="633"/>
      <c r="O12" s="633"/>
      <c r="P12" s="633"/>
      <c r="Q12" s="633"/>
      <c r="R12" s="633"/>
      <c r="S12" s="633"/>
      <c r="T12" s="633"/>
      <c r="U12" s="633"/>
      <c r="V12" s="633"/>
      <c r="W12" s="633"/>
      <c r="X12" s="633"/>
      <c r="Y12" s="633"/>
      <c r="Z12" s="633"/>
    </row>
    <row r="13" spans="1:26" ht="12.75" customHeight="1" x14ac:dyDescent="0.2">
      <c r="A13" s="633"/>
      <c r="B13" s="1199"/>
      <c r="C13" s="1204" t="s">
        <v>169</v>
      </c>
      <c r="D13" s="640" t="s">
        <v>184</v>
      </c>
      <c r="E13" s="641" t="s">
        <v>1011</v>
      </c>
      <c r="F13" s="643" t="s">
        <v>1005</v>
      </c>
      <c r="G13" s="633"/>
      <c r="H13" s="633"/>
      <c r="I13" s="633"/>
      <c r="J13" s="633"/>
      <c r="K13" s="633"/>
      <c r="L13" s="633"/>
      <c r="M13" s="633"/>
      <c r="N13" s="633"/>
      <c r="O13" s="633"/>
      <c r="P13" s="633"/>
      <c r="Q13" s="633"/>
      <c r="R13" s="633"/>
      <c r="S13" s="633"/>
      <c r="T13" s="633"/>
      <c r="U13" s="633"/>
      <c r="V13" s="633"/>
      <c r="W13" s="633"/>
      <c r="X13" s="633"/>
      <c r="Y13" s="633"/>
      <c r="Z13" s="633"/>
    </row>
    <row r="14" spans="1:26" ht="12.75" customHeight="1" thickBot="1" x14ac:dyDescent="0.25">
      <c r="A14" s="633"/>
      <c r="B14" s="1206"/>
      <c r="C14" s="1207"/>
      <c r="D14" s="644" t="s">
        <v>1012</v>
      </c>
      <c r="E14" s="645" t="s">
        <v>1013</v>
      </c>
      <c r="F14" s="646" t="s">
        <v>1005</v>
      </c>
      <c r="G14" s="633"/>
      <c r="H14" s="633"/>
      <c r="I14" s="633"/>
      <c r="J14" s="633"/>
      <c r="K14" s="633"/>
      <c r="L14" s="633"/>
      <c r="M14" s="633"/>
      <c r="N14" s="633"/>
      <c r="O14" s="633"/>
      <c r="P14" s="633"/>
      <c r="Q14" s="633"/>
      <c r="R14" s="633"/>
      <c r="S14" s="633"/>
      <c r="T14" s="633"/>
      <c r="U14" s="633"/>
      <c r="V14" s="633"/>
      <c r="W14" s="633"/>
      <c r="X14" s="633"/>
      <c r="Y14" s="633"/>
      <c r="Z14" s="633"/>
    </row>
    <row r="15" spans="1:26" ht="49.5" customHeight="1" x14ac:dyDescent="0.2">
      <c r="A15" s="633"/>
      <c r="B15" s="1191"/>
      <c r="C15" s="1192"/>
      <c r="D15" s="1192"/>
      <c r="E15" s="1192"/>
      <c r="F15" s="1192"/>
      <c r="G15" s="633"/>
      <c r="H15" s="633"/>
      <c r="I15" s="633"/>
      <c r="J15" s="633"/>
      <c r="K15" s="633"/>
      <c r="L15" s="633"/>
      <c r="M15" s="633"/>
      <c r="N15" s="633"/>
      <c r="O15" s="633"/>
      <c r="P15" s="633"/>
      <c r="Q15" s="633"/>
      <c r="R15" s="633"/>
      <c r="S15" s="633"/>
      <c r="T15" s="633"/>
      <c r="U15" s="633"/>
      <c r="V15" s="633"/>
      <c r="W15" s="633"/>
      <c r="X15" s="633"/>
      <c r="Y15" s="633"/>
      <c r="Z15" s="633"/>
    </row>
    <row r="16" spans="1:26" ht="27" customHeight="1" x14ac:dyDescent="0.25">
      <c r="A16" s="633"/>
      <c r="B16" s="647"/>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row>
    <row r="17" spans="1:26" ht="12.75" customHeight="1" x14ac:dyDescent="0.2">
      <c r="A17" s="633"/>
      <c r="B17" s="633"/>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row>
    <row r="18" spans="1:26" ht="12.75" customHeight="1" x14ac:dyDescent="0.2">
      <c r="A18" s="633"/>
      <c r="B18" s="633"/>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3"/>
    </row>
    <row r="19" spans="1:26" ht="12.75" customHeight="1" x14ac:dyDescent="0.2">
      <c r="A19" s="633"/>
      <c r="B19" s="633"/>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3"/>
    </row>
    <row r="20" spans="1:26" ht="12.75" customHeight="1" x14ac:dyDescent="0.2">
      <c r="A20" s="633"/>
      <c r="B20" s="633"/>
      <c r="C20" s="633"/>
      <c r="D20" s="633"/>
      <c r="E20" s="633"/>
      <c r="F20" s="633"/>
      <c r="G20" s="633"/>
      <c r="H20" s="633"/>
      <c r="I20" s="633"/>
      <c r="J20" s="633"/>
      <c r="K20" s="633"/>
      <c r="L20" s="633"/>
      <c r="M20" s="633"/>
      <c r="N20" s="633"/>
      <c r="O20" s="633"/>
      <c r="P20" s="633"/>
      <c r="Q20" s="633"/>
      <c r="R20" s="633"/>
      <c r="S20" s="633"/>
      <c r="T20" s="633"/>
      <c r="U20" s="633"/>
      <c r="V20" s="633"/>
      <c r="W20" s="633"/>
      <c r="X20" s="633"/>
      <c r="Y20" s="633"/>
      <c r="Z20" s="633"/>
    </row>
    <row r="21" spans="1:26" ht="12.75" customHeight="1" x14ac:dyDescent="0.2">
      <c r="A21" s="633"/>
      <c r="B21" s="633"/>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row>
    <row r="22" spans="1:26" ht="12.75" customHeight="1" x14ac:dyDescent="0.2">
      <c r="A22" s="633"/>
      <c r="B22" s="633"/>
      <c r="C22" s="633"/>
      <c r="D22" s="633"/>
      <c r="E22" s="633"/>
      <c r="F22" s="633"/>
      <c r="G22" s="633"/>
      <c r="H22" s="633"/>
      <c r="I22" s="633"/>
      <c r="J22" s="633"/>
      <c r="K22" s="633"/>
      <c r="L22" s="633"/>
      <c r="M22" s="633"/>
      <c r="N22" s="633"/>
      <c r="O22" s="633"/>
      <c r="P22" s="633"/>
      <c r="Q22" s="633"/>
      <c r="R22" s="633"/>
      <c r="S22" s="633"/>
      <c r="T22" s="633"/>
      <c r="U22" s="633"/>
      <c r="V22" s="633"/>
      <c r="W22" s="633"/>
      <c r="X22" s="633"/>
      <c r="Y22" s="633"/>
      <c r="Z22" s="633"/>
    </row>
    <row r="23" spans="1:26" ht="12.75" customHeight="1" x14ac:dyDescent="0.2">
      <c r="A23" s="633"/>
      <c r="B23" s="633"/>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3"/>
    </row>
    <row r="24" spans="1:26" ht="12.75" customHeight="1" x14ac:dyDescent="0.2">
      <c r="A24" s="633"/>
      <c r="B24" s="633"/>
      <c r="C24" s="633"/>
      <c r="D24" s="633"/>
      <c r="E24" s="633"/>
      <c r="F24" s="633"/>
      <c r="G24" s="633"/>
      <c r="H24" s="633"/>
      <c r="I24" s="633"/>
      <c r="J24" s="633"/>
      <c r="K24" s="633"/>
      <c r="L24" s="633"/>
      <c r="M24" s="633"/>
      <c r="N24" s="633"/>
      <c r="O24" s="633"/>
      <c r="P24" s="633"/>
      <c r="Q24" s="633"/>
      <c r="R24" s="633"/>
      <c r="S24" s="633"/>
      <c r="T24" s="633"/>
      <c r="U24" s="633"/>
      <c r="V24" s="633"/>
      <c r="W24" s="633"/>
      <c r="X24" s="633"/>
      <c r="Y24" s="633"/>
      <c r="Z24" s="633"/>
    </row>
    <row r="25" spans="1:26" ht="12.75" customHeight="1" x14ac:dyDescent="0.2">
      <c r="A25" s="633"/>
      <c r="B25" s="633"/>
      <c r="C25" s="633"/>
      <c r="D25" s="633"/>
      <c r="E25" s="633"/>
      <c r="F25" s="633"/>
      <c r="G25" s="633"/>
      <c r="H25" s="633"/>
      <c r="I25" s="633"/>
      <c r="J25" s="633"/>
      <c r="K25" s="633"/>
      <c r="L25" s="633"/>
      <c r="M25" s="633"/>
      <c r="N25" s="633"/>
      <c r="O25" s="633"/>
      <c r="P25" s="633"/>
      <c r="Q25" s="633"/>
      <c r="R25" s="633"/>
      <c r="S25" s="633"/>
      <c r="T25" s="633"/>
      <c r="U25" s="633"/>
      <c r="V25" s="633"/>
      <c r="W25" s="633"/>
      <c r="X25" s="633"/>
      <c r="Y25" s="633"/>
      <c r="Z25" s="633"/>
    </row>
    <row r="26" spans="1:26" ht="12.75" customHeight="1" x14ac:dyDescent="0.2">
      <c r="A26" s="633"/>
      <c r="B26" s="633"/>
      <c r="C26" s="633"/>
      <c r="D26" s="633"/>
      <c r="E26" s="633"/>
      <c r="F26" s="633"/>
      <c r="G26" s="633"/>
      <c r="H26" s="633"/>
      <c r="I26" s="633"/>
      <c r="J26" s="633"/>
      <c r="K26" s="633"/>
      <c r="L26" s="633"/>
      <c r="M26" s="633"/>
      <c r="N26" s="633"/>
      <c r="O26" s="633"/>
      <c r="P26" s="633"/>
      <c r="Q26" s="633"/>
      <c r="R26" s="633"/>
      <c r="S26" s="633"/>
      <c r="T26" s="633"/>
      <c r="U26" s="633"/>
      <c r="V26" s="633"/>
      <c r="W26" s="633"/>
      <c r="X26" s="633"/>
      <c r="Y26" s="633"/>
      <c r="Z26" s="633"/>
    </row>
    <row r="27" spans="1:26" ht="12.75" customHeight="1" x14ac:dyDescent="0.2">
      <c r="A27" s="633"/>
      <c r="B27" s="633"/>
      <c r="C27" s="633"/>
      <c r="D27" s="633"/>
      <c r="E27" s="633"/>
      <c r="F27" s="633"/>
      <c r="G27" s="633"/>
      <c r="H27" s="633"/>
      <c r="I27" s="633"/>
      <c r="J27" s="633"/>
      <c r="K27" s="633"/>
      <c r="L27" s="633"/>
      <c r="M27" s="633"/>
      <c r="N27" s="633"/>
      <c r="O27" s="633"/>
      <c r="P27" s="633"/>
      <c r="Q27" s="633"/>
      <c r="R27" s="633"/>
      <c r="S27" s="633"/>
      <c r="T27" s="633"/>
      <c r="U27" s="633"/>
      <c r="V27" s="633"/>
      <c r="W27" s="633"/>
      <c r="X27" s="633"/>
      <c r="Y27" s="633"/>
      <c r="Z27" s="633"/>
    </row>
    <row r="28" spans="1:26" ht="12.75" customHeight="1" x14ac:dyDescent="0.2">
      <c r="A28" s="633"/>
      <c r="B28" s="633"/>
      <c r="C28" s="633"/>
      <c r="D28" s="633"/>
      <c r="E28" s="633"/>
      <c r="F28" s="633"/>
      <c r="G28" s="633"/>
      <c r="H28" s="633"/>
      <c r="I28" s="633"/>
      <c r="J28" s="633"/>
      <c r="K28" s="633"/>
      <c r="L28" s="633"/>
      <c r="M28" s="633"/>
      <c r="N28" s="633"/>
      <c r="O28" s="633"/>
      <c r="P28" s="633"/>
      <c r="Q28" s="633"/>
      <c r="R28" s="633"/>
      <c r="S28" s="633"/>
      <c r="T28" s="633"/>
      <c r="U28" s="633"/>
      <c r="V28" s="633"/>
      <c r="W28" s="633"/>
      <c r="X28" s="633"/>
      <c r="Y28" s="633"/>
      <c r="Z28" s="633"/>
    </row>
    <row r="29" spans="1:26" ht="12.75" customHeight="1" x14ac:dyDescent="0.2">
      <c r="A29" s="633"/>
      <c r="B29" s="633"/>
      <c r="C29" s="633"/>
      <c r="D29" s="633"/>
      <c r="E29" s="633"/>
      <c r="F29" s="633"/>
      <c r="G29" s="633"/>
      <c r="H29" s="633"/>
      <c r="I29" s="633"/>
      <c r="J29" s="633"/>
      <c r="K29" s="633"/>
      <c r="L29" s="633"/>
      <c r="M29" s="633"/>
      <c r="N29" s="633"/>
      <c r="O29" s="633"/>
      <c r="P29" s="633"/>
      <c r="Q29" s="633"/>
      <c r="R29" s="633"/>
      <c r="S29" s="633"/>
      <c r="T29" s="633"/>
      <c r="U29" s="633"/>
      <c r="V29" s="633"/>
      <c r="W29" s="633"/>
      <c r="X29" s="633"/>
      <c r="Y29" s="633"/>
      <c r="Z29" s="633"/>
    </row>
    <row r="30" spans="1:26" ht="12.75" customHeight="1" x14ac:dyDescent="0.2">
      <c r="A30" s="633"/>
      <c r="B30" s="633"/>
      <c r="C30" s="633"/>
      <c r="D30" s="633"/>
      <c r="E30" s="633"/>
      <c r="F30" s="633"/>
      <c r="G30" s="633"/>
      <c r="H30" s="633"/>
      <c r="I30" s="633"/>
      <c r="J30" s="633"/>
      <c r="K30" s="633"/>
      <c r="L30" s="633"/>
      <c r="M30" s="633"/>
      <c r="N30" s="633"/>
      <c r="O30" s="633"/>
      <c r="P30" s="633"/>
      <c r="Q30" s="633"/>
      <c r="R30" s="633"/>
      <c r="S30" s="633"/>
      <c r="T30" s="633"/>
      <c r="U30" s="633"/>
      <c r="V30" s="633"/>
      <c r="W30" s="633"/>
      <c r="X30" s="633"/>
      <c r="Y30" s="633"/>
      <c r="Z30" s="633"/>
    </row>
    <row r="31" spans="1:26" ht="12.75" customHeight="1" x14ac:dyDescent="0.2">
      <c r="A31" s="633"/>
      <c r="B31" s="633"/>
      <c r="C31" s="633"/>
      <c r="D31" s="633"/>
      <c r="E31" s="633"/>
      <c r="F31" s="633"/>
      <c r="G31" s="633"/>
      <c r="H31" s="633"/>
      <c r="I31" s="633"/>
      <c r="J31" s="633"/>
      <c r="K31" s="633"/>
      <c r="L31" s="633"/>
      <c r="M31" s="633"/>
      <c r="N31" s="633"/>
      <c r="O31" s="633"/>
      <c r="P31" s="633"/>
      <c r="Q31" s="633"/>
      <c r="R31" s="633"/>
      <c r="S31" s="633"/>
      <c r="T31" s="633"/>
      <c r="U31" s="633"/>
      <c r="V31" s="633"/>
      <c r="W31" s="633"/>
      <c r="X31" s="633"/>
      <c r="Y31" s="633"/>
      <c r="Z31" s="633"/>
    </row>
    <row r="32" spans="1:26" ht="12.75" customHeight="1" x14ac:dyDescent="0.2">
      <c r="A32" s="633"/>
      <c r="B32" s="633"/>
      <c r="C32" s="633"/>
      <c r="D32" s="633"/>
      <c r="E32" s="633"/>
      <c r="F32" s="633"/>
      <c r="G32" s="633"/>
      <c r="H32" s="633"/>
      <c r="I32" s="633"/>
      <c r="J32" s="633"/>
      <c r="K32" s="633"/>
      <c r="L32" s="633"/>
      <c r="M32" s="633"/>
      <c r="N32" s="633"/>
      <c r="O32" s="633"/>
      <c r="P32" s="633"/>
      <c r="Q32" s="633"/>
      <c r="R32" s="633"/>
      <c r="S32" s="633"/>
      <c r="T32" s="633"/>
      <c r="U32" s="633"/>
      <c r="V32" s="633"/>
      <c r="W32" s="633"/>
      <c r="X32" s="633"/>
      <c r="Y32" s="633"/>
      <c r="Z32" s="633"/>
    </row>
    <row r="33" spans="1:26" ht="12.75" customHeight="1" x14ac:dyDescent="0.2">
      <c r="A33" s="633"/>
      <c r="B33" s="633"/>
      <c r="C33" s="633"/>
      <c r="D33" s="633"/>
      <c r="E33" s="633"/>
      <c r="F33" s="633"/>
      <c r="G33" s="633"/>
      <c r="H33" s="633"/>
      <c r="I33" s="633"/>
      <c r="J33" s="633"/>
      <c r="K33" s="633"/>
      <c r="L33" s="633"/>
      <c r="M33" s="633"/>
      <c r="N33" s="633"/>
      <c r="O33" s="633"/>
      <c r="P33" s="633"/>
      <c r="Q33" s="633"/>
      <c r="R33" s="633"/>
      <c r="S33" s="633"/>
      <c r="T33" s="633"/>
      <c r="U33" s="633"/>
      <c r="V33" s="633"/>
      <c r="W33" s="633"/>
      <c r="X33" s="633"/>
      <c r="Y33" s="633"/>
      <c r="Z33" s="633"/>
    </row>
    <row r="34" spans="1:26" ht="12.75" customHeight="1" x14ac:dyDescent="0.2">
      <c r="A34" s="633"/>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row>
    <row r="35" spans="1:26" ht="12.75" customHeight="1" x14ac:dyDescent="0.2">
      <c r="A35" s="633"/>
      <c r="B35" s="633"/>
      <c r="C35" s="633"/>
      <c r="D35" s="633"/>
      <c r="E35" s="633"/>
      <c r="F35" s="633"/>
      <c r="G35" s="633"/>
      <c r="H35" s="633"/>
      <c r="I35" s="633"/>
      <c r="J35" s="633"/>
      <c r="K35" s="633"/>
      <c r="L35" s="633"/>
      <c r="M35" s="633"/>
      <c r="N35" s="633"/>
      <c r="O35" s="633"/>
      <c r="P35" s="633"/>
      <c r="Q35" s="633"/>
      <c r="R35" s="633"/>
      <c r="S35" s="633"/>
      <c r="T35" s="633"/>
      <c r="U35" s="633"/>
      <c r="V35" s="633"/>
      <c r="W35" s="633"/>
      <c r="X35" s="633"/>
      <c r="Y35" s="633"/>
      <c r="Z35" s="633"/>
    </row>
    <row r="36" spans="1:26" ht="12.75" customHeight="1" x14ac:dyDescent="0.2">
      <c r="A36" s="633"/>
      <c r="B36" s="633"/>
      <c r="C36" s="633"/>
      <c r="D36" s="633"/>
      <c r="E36" s="633"/>
      <c r="F36" s="633"/>
      <c r="G36" s="633"/>
      <c r="H36" s="633"/>
      <c r="I36" s="633"/>
      <c r="J36" s="633"/>
      <c r="K36" s="633"/>
      <c r="L36" s="633"/>
      <c r="M36" s="633"/>
      <c r="N36" s="633"/>
      <c r="O36" s="633"/>
      <c r="P36" s="633"/>
      <c r="Q36" s="633"/>
      <c r="R36" s="633"/>
      <c r="S36" s="633"/>
      <c r="T36" s="633"/>
      <c r="U36" s="633"/>
      <c r="V36" s="633"/>
      <c r="W36" s="633"/>
      <c r="X36" s="633"/>
      <c r="Y36" s="633"/>
      <c r="Z36" s="633"/>
    </row>
    <row r="37" spans="1:26" ht="12.75" customHeight="1" x14ac:dyDescent="0.2">
      <c r="A37" s="633"/>
      <c r="B37" s="633"/>
      <c r="C37" s="633"/>
      <c r="D37" s="633"/>
      <c r="E37" s="633"/>
      <c r="F37" s="633"/>
      <c r="G37" s="633"/>
      <c r="H37" s="633"/>
      <c r="I37" s="633"/>
      <c r="J37" s="633"/>
      <c r="K37" s="633"/>
      <c r="L37" s="633"/>
      <c r="M37" s="633"/>
      <c r="N37" s="633"/>
      <c r="O37" s="633"/>
      <c r="P37" s="633"/>
      <c r="Q37" s="633"/>
      <c r="R37" s="633"/>
      <c r="S37" s="633"/>
      <c r="T37" s="633"/>
      <c r="U37" s="633"/>
      <c r="V37" s="633"/>
      <c r="W37" s="633"/>
      <c r="X37" s="633"/>
      <c r="Y37" s="633"/>
      <c r="Z37" s="633"/>
    </row>
    <row r="38" spans="1:26" ht="12.75" customHeight="1" x14ac:dyDescent="0.2">
      <c r="A38" s="633"/>
      <c r="B38" s="633"/>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row>
    <row r="39" spans="1:26" ht="12.75" customHeight="1" x14ac:dyDescent="0.2">
      <c r="A39" s="633"/>
      <c r="B39" s="633"/>
      <c r="C39" s="633"/>
      <c r="D39" s="633"/>
      <c r="E39" s="633"/>
      <c r="F39" s="633"/>
      <c r="G39" s="633"/>
      <c r="H39" s="633"/>
      <c r="I39" s="633"/>
      <c r="J39" s="633"/>
      <c r="K39" s="633"/>
      <c r="L39" s="633"/>
      <c r="M39" s="633"/>
      <c r="N39" s="633"/>
      <c r="O39" s="633"/>
      <c r="P39" s="633"/>
      <c r="Q39" s="633"/>
      <c r="R39" s="633"/>
      <c r="S39" s="633"/>
      <c r="T39" s="633"/>
      <c r="U39" s="633"/>
      <c r="V39" s="633"/>
      <c r="W39" s="633"/>
      <c r="X39" s="633"/>
      <c r="Y39" s="633"/>
      <c r="Z39" s="633"/>
    </row>
    <row r="40" spans="1:26" ht="12.75" customHeight="1" x14ac:dyDescent="0.2">
      <c r="A40" s="633"/>
      <c r="B40" s="633"/>
      <c r="C40" s="633"/>
      <c r="D40" s="633"/>
      <c r="E40" s="633"/>
      <c r="F40" s="633"/>
      <c r="G40" s="633"/>
      <c r="H40" s="633"/>
      <c r="I40" s="633"/>
      <c r="J40" s="633"/>
      <c r="K40" s="633"/>
      <c r="L40" s="633"/>
      <c r="M40" s="633"/>
      <c r="N40" s="633"/>
      <c r="O40" s="633"/>
      <c r="P40" s="633"/>
      <c r="Q40" s="633"/>
      <c r="R40" s="633"/>
      <c r="S40" s="633"/>
      <c r="T40" s="633"/>
      <c r="U40" s="633"/>
      <c r="V40" s="633"/>
      <c r="W40" s="633"/>
      <c r="X40" s="633"/>
      <c r="Y40" s="633"/>
      <c r="Z40" s="633"/>
    </row>
    <row r="41" spans="1:26" ht="12.75" customHeight="1" x14ac:dyDescent="0.2">
      <c r="A41" s="633"/>
      <c r="B41" s="633"/>
      <c r="C41" s="633"/>
      <c r="D41" s="633"/>
      <c r="E41" s="633"/>
      <c r="F41" s="633"/>
      <c r="G41" s="633"/>
      <c r="H41" s="633"/>
      <c r="I41" s="633"/>
      <c r="J41" s="633"/>
      <c r="K41" s="633"/>
      <c r="L41" s="633"/>
      <c r="M41" s="633"/>
      <c r="N41" s="633"/>
      <c r="O41" s="633"/>
      <c r="P41" s="633"/>
      <c r="Q41" s="633"/>
      <c r="R41" s="633"/>
      <c r="S41" s="633"/>
      <c r="T41" s="633"/>
      <c r="U41" s="633"/>
      <c r="V41" s="633"/>
      <c r="W41" s="633"/>
      <c r="X41" s="633"/>
      <c r="Y41" s="633"/>
      <c r="Z41" s="633"/>
    </row>
    <row r="42" spans="1:26" ht="12.75" customHeight="1" x14ac:dyDescent="0.2">
      <c r="A42" s="633"/>
      <c r="B42" s="633"/>
      <c r="C42" s="633"/>
      <c r="D42" s="633"/>
      <c r="E42" s="633"/>
      <c r="F42" s="633"/>
      <c r="G42" s="633"/>
      <c r="H42" s="633"/>
      <c r="I42" s="633"/>
      <c r="J42" s="633"/>
      <c r="K42" s="633"/>
      <c r="L42" s="633"/>
      <c r="M42" s="633"/>
      <c r="N42" s="633"/>
      <c r="O42" s="633"/>
      <c r="P42" s="633"/>
      <c r="Q42" s="633"/>
      <c r="R42" s="633"/>
      <c r="S42" s="633"/>
      <c r="T42" s="633"/>
      <c r="U42" s="633"/>
      <c r="V42" s="633"/>
      <c r="W42" s="633"/>
      <c r="X42" s="633"/>
      <c r="Y42" s="633"/>
      <c r="Z42" s="633"/>
    </row>
    <row r="43" spans="1:26" ht="12.75" customHeight="1" x14ac:dyDescent="0.2">
      <c r="A43" s="633"/>
      <c r="B43" s="633"/>
      <c r="C43" s="633"/>
      <c r="D43" s="633"/>
      <c r="E43" s="633"/>
      <c r="F43" s="633"/>
      <c r="G43" s="633"/>
      <c r="H43" s="633"/>
      <c r="I43" s="633"/>
      <c r="J43" s="633"/>
      <c r="K43" s="633"/>
      <c r="L43" s="633"/>
      <c r="M43" s="633"/>
      <c r="N43" s="633"/>
      <c r="O43" s="633"/>
      <c r="P43" s="633"/>
      <c r="Q43" s="633"/>
      <c r="R43" s="633"/>
      <c r="S43" s="633"/>
      <c r="T43" s="633"/>
      <c r="U43" s="633"/>
      <c r="V43" s="633"/>
      <c r="W43" s="633"/>
      <c r="X43" s="633"/>
      <c r="Y43" s="633"/>
      <c r="Z43" s="633"/>
    </row>
    <row r="44" spans="1:26" ht="12.75" customHeight="1" x14ac:dyDescent="0.2">
      <c r="A44" s="633"/>
      <c r="B44" s="633"/>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row>
    <row r="45" spans="1:26" ht="12.75" customHeight="1" x14ac:dyDescent="0.2">
      <c r="A45" s="633"/>
      <c r="B45" s="633"/>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row>
    <row r="46" spans="1:26" ht="12.75" customHeight="1" x14ac:dyDescent="0.2">
      <c r="A46" s="633"/>
      <c r="B46" s="633"/>
      <c r="C46" s="633"/>
      <c r="D46" s="633"/>
      <c r="E46" s="633"/>
      <c r="F46" s="633"/>
      <c r="G46" s="633"/>
      <c r="H46" s="633"/>
      <c r="I46" s="633"/>
      <c r="J46" s="633"/>
      <c r="K46" s="633"/>
      <c r="L46" s="633"/>
      <c r="M46" s="633"/>
      <c r="N46" s="633"/>
      <c r="O46" s="633"/>
      <c r="P46" s="633"/>
      <c r="Q46" s="633"/>
      <c r="R46" s="633"/>
      <c r="S46" s="633"/>
      <c r="T46" s="633"/>
      <c r="U46" s="633"/>
      <c r="V46" s="633"/>
      <c r="W46" s="633"/>
      <c r="X46" s="633"/>
      <c r="Y46" s="633"/>
      <c r="Z46" s="633"/>
    </row>
    <row r="47" spans="1:26" ht="12.75" customHeight="1" x14ac:dyDescent="0.2">
      <c r="A47" s="633"/>
      <c r="B47" s="633"/>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row>
    <row r="48" spans="1:26" ht="12.75" customHeight="1" x14ac:dyDescent="0.2">
      <c r="A48" s="633"/>
      <c r="B48" s="633"/>
      <c r="C48" s="633"/>
      <c r="D48" s="633"/>
      <c r="E48" s="633"/>
      <c r="F48" s="633"/>
      <c r="G48" s="633"/>
      <c r="H48" s="633"/>
      <c r="I48" s="633"/>
      <c r="J48" s="633"/>
      <c r="K48" s="633"/>
      <c r="L48" s="633"/>
      <c r="M48" s="633"/>
      <c r="N48" s="633"/>
      <c r="O48" s="633"/>
      <c r="P48" s="633"/>
      <c r="Q48" s="633"/>
      <c r="R48" s="633"/>
      <c r="S48" s="633"/>
      <c r="T48" s="633"/>
      <c r="U48" s="633"/>
      <c r="V48" s="633"/>
      <c r="W48" s="633"/>
      <c r="X48" s="633"/>
      <c r="Y48" s="633"/>
      <c r="Z48" s="633"/>
    </row>
    <row r="49" spans="1:26" ht="12.75" customHeight="1" x14ac:dyDescent="0.2">
      <c r="A49" s="633"/>
      <c r="B49" s="633"/>
      <c r="C49" s="633"/>
      <c r="D49" s="633"/>
      <c r="E49" s="633"/>
      <c r="F49" s="633"/>
      <c r="G49" s="633"/>
      <c r="H49" s="633"/>
      <c r="I49" s="633"/>
      <c r="J49" s="633"/>
      <c r="K49" s="633"/>
      <c r="L49" s="633"/>
      <c r="M49" s="633"/>
      <c r="N49" s="633"/>
      <c r="O49" s="633"/>
      <c r="P49" s="633"/>
      <c r="Q49" s="633"/>
      <c r="R49" s="633"/>
      <c r="S49" s="633"/>
      <c r="T49" s="633"/>
      <c r="U49" s="633"/>
      <c r="V49" s="633"/>
      <c r="W49" s="633"/>
      <c r="X49" s="633"/>
      <c r="Y49" s="633"/>
      <c r="Z49" s="633"/>
    </row>
    <row r="50" spans="1:26" ht="12.75" customHeight="1" x14ac:dyDescent="0.2">
      <c r="A50" s="633"/>
      <c r="B50" s="633"/>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row>
    <row r="51" spans="1:26" ht="12.75" customHeight="1" x14ac:dyDescent="0.2">
      <c r="A51" s="633"/>
      <c r="B51" s="633"/>
      <c r="C51" s="633"/>
      <c r="D51" s="633"/>
      <c r="E51" s="633"/>
      <c r="F51" s="633"/>
      <c r="G51" s="633"/>
      <c r="H51" s="633"/>
      <c r="I51" s="633"/>
      <c r="J51" s="633"/>
      <c r="K51" s="633"/>
      <c r="L51" s="633"/>
      <c r="M51" s="633"/>
      <c r="N51" s="633"/>
      <c r="O51" s="633"/>
      <c r="P51" s="633"/>
      <c r="Q51" s="633"/>
      <c r="R51" s="633"/>
      <c r="S51" s="633"/>
      <c r="T51" s="633"/>
      <c r="U51" s="633"/>
      <c r="V51" s="633"/>
      <c r="W51" s="633"/>
      <c r="X51" s="633"/>
      <c r="Y51" s="633"/>
      <c r="Z51" s="633"/>
    </row>
    <row r="52" spans="1:26" ht="12.75" customHeight="1" x14ac:dyDescent="0.2">
      <c r="A52" s="633"/>
      <c r="B52" s="633"/>
      <c r="C52" s="633"/>
      <c r="D52" s="633"/>
      <c r="E52" s="633"/>
      <c r="F52" s="633"/>
      <c r="G52" s="633"/>
      <c r="H52" s="633"/>
      <c r="I52" s="633"/>
      <c r="J52" s="633"/>
      <c r="K52" s="633"/>
      <c r="L52" s="633"/>
      <c r="M52" s="633"/>
      <c r="N52" s="633"/>
      <c r="O52" s="633"/>
      <c r="P52" s="633"/>
      <c r="Q52" s="633"/>
      <c r="R52" s="633"/>
      <c r="S52" s="633"/>
      <c r="T52" s="633"/>
      <c r="U52" s="633"/>
      <c r="V52" s="633"/>
      <c r="W52" s="633"/>
      <c r="X52" s="633"/>
      <c r="Y52" s="633"/>
      <c r="Z52" s="633"/>
    </row>
    <row r="53" spans="1:26" ht="12.75" customHeight="1" x14ac:dyDescent="0.2">
      <c r="A53" s="633"/>
      <c r="B53" s="633"/>
      <c r="C53" s="633"/>
      <c r="D53" s="633"/>
      <c r="E53" s="633"/>
      <c r="F53" s="633"/>
      <c r="G53" s="633"/>
      <c r="H53" s="633"/>
      <c r="I53" s="633"/>
      <c r="J53" s="633"/>
      <c r="K53" s="633"/>
      <c r="L53" s="633"/>
      <c r="M53" s="633"/>
      <c r="N53" s="633"/>
      <c r="O53" s="633"/>
      <c r="P53" s="633"/>
      <c r="Q53" s="633"/>
      <c r="R53" s="633"/>
      <c r="S53" s="633"/>
      <c r="T53" s="633"/>
      <c r="U53" s="633"/>
      <c r="V53" s="633"/>
      <c r="W53" s="633"/>
      <c r="X53" s="633"/>
      <c r="Y53" s="633"/>
      <c r="Z53" s="633"/>
    </row>
    <row r="54" spans="1:26" ht="12.75" customHeight="1" x14ac:dyDescent="0.2">
      <c r="A54" s="633"/>
      <c r="B54" s="633"/>
      <c r="C54" s="633"/>
      <c r="D54" s="633"/>
      <c r="E54" s="633"/>
      <c r="F54" s="633"/>
      <c r="G54" s="633"/>
      <c r="H54" s="633"/>
      <c r="I54" s="633"/>
      <c r="J54" s="633"/>
      <c r="K54" s="633"/>
      <c r="L54" s="633"/>
      <c r="M54" s="633"/>
      <c r="N54" s="633"/>
      <c r="O54" s="633"/>
      <c r="P54" s="633"/>
      <c r="Q54" s="633"/>
      <c r="R54" s="633"/>
      <c r="S54" s="633"/>
      <c r="T54" s="633"/>
      <c r="U54" s="633"/>
      <c r="V54" s="633"/>
      <c r="W54" s="633"/>
      <c r="X54" s="633"/>
      <c r="Y54" s="633"/>
      <c r="Z54" s="633"/>
    </row>
    <row r="55" spans="1:26" ht="12.75" customHeight="1" x14ac:dyDescent="0.2">
      <c r="A55" s="633"/>
      <c r="B55" s="633"/>
      <c r="C55" s="633"/>
      <c r="D55" s="633"/>
      <c r="E55" s="633"/>
      <c r="F55" s="633"/>
      <c r="G55" s="633"/>
      <c r="H55" s="633"/>
      <c r="I55" s="633"/>
      <c r="J55" s="633"/>
      <c r="K55" s="633"/>
      <c r="L55" s="633"/>
      <c r="M55" s="633"/>
      <c r="N55" s="633"/>
      <c r="O55" s="633"/>
      <c r="P55" s="633"/>
      <c r="Q55" s="633"/>
      <c r="R55" s="633"/>
      <c r="S55" s="633"/>
      <c r="T55" s="633"/>
      <c r="U55" s="633"/>
      <c r="V55" s="633"/>
      <c r="W55" s="633"/>
      <c r="X55" s="633"/>
      <c r="Y55" s="633"/>
      <c r="Z55" s="633"/>
    </row>
    <row r="56" spans="1:26" ht="12.75" customHeight="1" x14ac:dyDescent="0.2">
      <c r="A56" s="633"/>
      <c r="B56" s="633"/>
      <c r="C56" s="633"/>
      <c r="D56" s="633"/>
      <c r="E56" s="633"/>
      <c r="F56" s="633"/>
      <c r="G56" s="633"/>
      <c r="H56" s="633"/>
      <c r="I56" s="633"/>
      <c r="J56" s="633"/>
      <c r="K56" s="633"/>
      <c r="L56" s="633"/>
      <c r="M56" s="633"/>
      <c r="N56" s="633"/>
      <c r="O56" s="633"/>
      <c r="P56" s="633"/>
      <c r="Q56" s="633"/>
      <c r="R56" s="633"/>
      <c r="S56" s="633"/>
      <c r="T56" s="633"/>
      <c r="U56" s="633"/>
      <c r="V56" s="633"/>
      <c r="W56" s="633"/>
      <c r="X56" s="633"/>
      <c r="Y56" s="633"/>
      <c r="Z56" s="633"/>
    </row>
    <row r="57" spans="1:26" ht="12.75" customHeight="1" x14ac:dyDescent="0.2">
      <c r="A57" s="633"/>
      <c r="B57" s="633"/>
      <c r="C57" s="633"/>
      <c r="D57" s="633"/>
      <c r="E57" s="633"/>
      <c r="F57" s="633"/>
      <c r="G57" s="633"/>
      <c r="H57" s="633"/>
      <c r="I57" s="633"/>
      <c r="J57" s="633"/>
      <c r="K57" s="633"/>
      <c r="L57" s="633"/>
      <c r="M57" s="633"/>
      <c r="N57" s="633"/>
      <c r="O57" s="633"/>
      <c r="P57" s="633"/>
      <c r="Q57" s="633"/>
      <c r="R57" s="633"/>
      <c r="S57" s="633"/>
      <c r="T57" s="633"/>
      <c r="U57" s="633"/>
      <c r="V57" s="633"/>
      <c r="W57" s="633"/>
      <c r="X57" s="633"/>
      <c r="Y57" s="633"/>
      <c r="Z57" s="633"/>
    </row>
    <row r="58" spans="1:26" ht="12.75" customHeight="1" x14ac:dyDescent="0.2">
      <c r="A58" s="633"/>
      <c r="B58" s="633"/>
      <c r="C58" s="633"/>
      <c r="D58" s="633"/>
      <c r="E58" s="633"/>
      <c r="F58" s="633"/>
      <c r="G58" s="633"/>
      <c r="H58" s="633"/>
      <c r="I58" s="633"/>
      <c r="J58" s="633"/>
      <c r="K58" s="633"/>
      <c r="L58" s="633"/>
      <c r="M58" s="633"/>
      <c r="N58" s="633"/>
      <c r="O58" s="633"/>
      <c r="P58" s="633"/>
      <c r="Q58" s="633"/>
      <c r="R58" s="633"/>
      <c r="S58" s="633"/>
      <c r="T58" s="633"/>
      <c r="U58" s="633"/>
      <c r="V58" s="633"/>
      <c r="W58" s="633"/>
      <c r="X58" s="633"/>
      <c r="Y58" s="633"/>
      <c r="Z58" s="633"/>
    </row>
    <row r="59" spans="1:26" ht="12.75" customHeight="1" x14ac:dyDescent="0.2">
      <c r="A59" s="633"/>
      <c r="B59" s="633"/>
      <c r="C59" s="633"/>
      <c r="D59" s="633"/>
      <c r="E59" s="633"/>
      <c r="F59" s="633"/>
      <c r="G59" s="633"/>
      <c r="H59" s="633"/>
      <c r="I59" s="633"/>
      <c r="J59" s="633"/>
      <c r="K59" s="633"/>
      <c r="L59" s="633"/>
      <c r="M59" s="633"/>
      <c r="N59" s="633"/>
      <c r="O59" s="633"/>
      <c r="P59" s="633"/>
      <c r="Q59" s="633"/>
      <c r="R59" s="633"/>
      <c r="S59" s="633"/>
      <c r="T59" s="633"/>
      <c r="U59" s="633"/>
      <c r="V59" s="633"/>
      <c r="W59" s="633"/>
      <c r="X59" s="633"/>
      <c r="Y59" s="633"/>
      <c r="Z59" s="633"/>
    </row>
    <row r="60" spans="1:26" ht="12.75" customHeight="1" x14ac:dyDescent="0.2">
      <c r="A60" s="633"/>
      <c r="B60" s="633"/>
      <c r="C60" s="633"/>
      <c r="D60" s="633"/>
      <c r="E60" s="633"/>
      <c r="F60" s="633"/>
      <c r="G60" s="633"/>
      <c r="H60" s="633"/>
      <c r="I60" s="633"/>
      <c r="J60" s="633"/>
      <c r="K60" s="633"/>
      <c r="L60" s="633"/>
      <c r="M60" s="633"/>
      <c r="N60" s="633"/>
      <c r="O60" s="633"/>
      <c r="P60" s="633"/>
      <c r="Q60" s="633"/>
      <c r="R60" s="633"/>
      <c r="S60" s="633"/>
      <c r="T60" s="633"/>
      <c r="U60" s="633"/>
      <c r="V60" s="633"/>
      <c r="W60" s="633"/>
      <c r="X60" s="633"/>
      <c r="Y60" s="633"/>
      <c r="Z60" s="633"/>
    </row>
    <row r="61" spans="1:26" ht="12.75" customHeight="1" x14ac:dyDescent="0.2">
      <c r="A61" s="633"/>
      <c r="B61" s="633"/>
      <c r="C61" s="633"/>
      <c r="D61" s="633"/>
      <c r="E61" s="633"/>
      <c r="F61" s="633"/>
      <c r="G61" s="633"/>
      <c r="H61" s="633"/>
      <c r="I61" s="633"/>
      <c r="J61" s="633"/>
      <c r="K61" s="633"/>
      <c r="L61" s="633"/>
      <c r="M61" s="633"/>
      <c r="N61" s="633"/>
      <c r="O61" s="633"/>
      <c r="P61" s="633"/>
      <c r="Q61" s="633"/>
      <c r="R61" s="633"/>
      <c r="S61" s="633"/>
      <c r="T61" s="633"/>
      <c r="U61" s="633"/>
      <c r="V61" s="633"/>
      <c r="W61" s="633"/>
      <c r="X61" s="633"/>
      <c r="Y61" s="633"/>
      <c r="Z61" s="633"/>
    </row>
    <row r="62" spans="1:26" ht="12.75" customHeight="1" x14ac:dyDescent="0.2">
      <c r="A62" s="633"/>
      <c r="B62" s="633"/>
      <c r="C62" s="633"/>
      <c r="D62" s="633"/>
      <c r="E62" s="633"/>
      <c r="F62" s="633"/>
      <c r="G62" s="633"/>
      <c r="H62" s="633"/>
      <c r="I62" s="633"/>
      <c r="J62" s="633"/>
      <c r="K62" s="633"/>
      <c r="L62" s="633"/>
      <c r="M62" s="633"/>
      <c r="N62" s="633"/>
      <c r="O62" s="633"/>
      <c r="P62" s="633"/>
      <c r="Q62" s="633"/>
      <c r="R62" s="633"/>
      <c r="S62" s="633"/>
      <c r="T62" s="633"/>
      <c r="U62" s="633"/>
      <c r="V62" s="633"/>
      <c r="W62" s="633"/>
      <c r="X62" s="633"/>
      <c r="Y62" s="633"/>
      <c r="Z62" s="633"/>
    </row>
    <row r="63" spans="1:26" ht="12.75" customHeight="1" x14ac:dyDescent="0.2">
      <c r="A63" s="633"/>
      <c r="B63" s="633"/>
      <c r="C63" s="633"/>
      <c r="D63" s="633"/>
      <c r="E63" s="633"/>
      <c r="F63" s="633"/>
      <c r="G63" s="633"/>
      <c r="H63" s="633"/>
      <c r="I63" s="633"/>
      <c r="J63" s="633"/>
      <c r="K63" s="633"/>
      <c r="L63" s="633"/>
      <c r="M63" s="633"/>
      <c r="N63" s="633"/>
      <c r="O63" s="633"/>
      <c r="P63" s="633"/>
      <c r="Q63" s="633"/>
      <c r="R63" s="633"/>
      <c r="S63" s="633"/>
      <c r="T63" s="633"/>
      <c r="U63" s="633"/>
      <c r="V63" s="633"/>
      <c r="W63" s="633"/>
      <c r="X63" s="633"/>
      <c r="Y63" s="633"/>
      <c r="Z63" s="633"/>
    </row>
    <row r="64" spans="1:26" ht="12.75" customHeight="1" x14ac:dyDescent="0.2">
      <c r="A64" s="633"/>
      <c r="B64" s="633"/>
      <c r="C64" s="633"/>
      <c r="D64" s="633"/>
      <c r="E64" s="633"/>
      <c r="F64" s="633"/>
      <c r="G64" s="633"/>
      <c r="H64" s="633"/>
      <c r="I64" s="633"/>
      <c r="J64" s="633"/>
      <c r="K64" s="633"/>
      <c r="L64" s="633"/>
      <c r="M64" s="633"/>
      <c r="N64" s="633"/>
      <c r="O64" s="633"/>
      <c r="P64" s="633"/>
      <c r="Q64" s="633"/>
      <c r="R64" s="633"/>
      <c r="S64" s="633"/>
      <c r="T64" s="633"/>
      <c r="U64" s="633"/>
      <c r="V64" s="633"/>
      <c r="W64" s="633"/>
      <c r="X64" s="633"/>
      <c r="Y64" s="633"/>
      <c r="Z64" s="633"/>
    </row>
    <row r="65" spans="1:26" ht="12.75" customHeight="1" x14ac:dyDescent="0.2">
      <c r="A65" s="633"/>
      <c r="B65" s="633"/>
      <c r="C65" s="633"/>
      <c r="D65" s="633"/>
      <c r="E65" s="633"/>
      <c r="F65" s="633"/>
      <c r="G65" s="633"/>
      <c r="H65" s="633"/>
      <c r="I65" s="633"/>
      <c r="J65" s="633"/>
      <c r="K65" s="633"/>
      <c r="L65" s="633"/>
      <c r="M65" s="633"/>
      <c r="N65" s="633"/>
      <c r="O65" s="633"/>
      <c r="P65" s="633"/>
      <c r="Q65" s="633"/>
      <c r="R65" s="633"/>
      <c r="S65" s="633"/>
      <c r="T65" s="633"/>
      <c r="U65" s="633"/>
      <c r="V65" s="633"/>
      <c r="W65" s="633"/>
      <c r="X65" s="633"/>
      <c r="Y65" s="633"/>
      <c r="Z65" s="633"/>
    </row>
    <row r="66" spans="1:26" ht="12.75" customHeight="1" x14ac:dyDescent="0.2">
      <c r="A66" s="633"/>
      <c r="B66" s="633"/>
      <c r="C66" s="633"/>
      <c r="D66" s="633"/>
      <c r="E66" s="633"/>
      <c r="F66" s="633"/>
      <c r="G66" s="633"/>
      <c r="H66" s="633"/>
      <c r="I66" s="633"/>
      <c r="J66" s="633"/>
      <c r="K66" s="633"/>
      <c r="L66" s="633"/>
      <c r="M66" s="633"/>
      <c r="N66" s="633"/>
      <c r="O66" s="633"/>
      <c r="P66" s="633"/>
      <c r="Q66" s="633"/>
      <c r="R66" s="633"/>
      <c r="S66" s="633"/>
      <c r="T66" s="633"/>
      <c r="U66" s="633"/>
      <c r="V66" s="633"/>
      <c r="W66" s="633"/>
      <c r="X66" s="633"/>
      <c r="Y66" s="633"/>
      <c r="Z66" s="633"/>
    </row>
    <row r="67" spans="1:26" ht="12.75" customHeight="1" x14ac:dyDescent="0.2">
      <c r="A67" s="633"/>
      <c r="B67" s="633"/>
      <c r="C67" s="633"/>
      <c r="D67" s="633"/>
      <c r="E67" s="633"/>
      <c r="F67" s="633"/>
      <c r="G67" s="633"/>
      <c r="H67" s="633"/>
      <c r="I67" s="633"/>
      <c r="J67" s="633"/>
      <c r="K67" s="633"/>
      <c r="L67" s="633"/>
      <c r="M67" s="633"/>
      <c r="N67" s="633"/>
      <c r="O67" s="633"/>
      <c r="P67" s="633"/>
      <c r="Q67" s="633"/>
      <c r="R67" s="633"/>
      <c r="S67" s="633"/>
      <c r="T67" s="633"/>
      <c r="U67" s="633"/>
      <c r="V67" s="633"/>
      <c r="W67" s="633"/>
      <c r="X67" s="633"/>
      <c r="Y67" s="633"/>
      <c r="Z67" s="633"/>
    </row>
    <row r="68" spans="1:26" ht="12.75" customHeight="1" x14ac:dyDescent="0.2">
      <c r="A68" s="633"/>
      <c r="B68" s="633"/>
      <c r="C68" s="633"/>
      <c r="D68" s="633"/>
      <c r="E68" s="633"/>
      <c r="F68" s="633"/>
      <c r="G68" s="633"/>
      <c r="H68" s="633"/>
      <c r="I68" s="633"/>
      <c r="J68" s="633"/>
      <c r="K68" s="633"/>
      <c r="L68" s="633"/>
      <c r="M68" s="633"/>
      <c r="N68" s="633"/>
      <c r="O68" s="633"/>
      <c r="P68" s="633"/>
      <c r="Q68" s="633"/>
      <c r="R68" s="633"/>
      <c r="S68" s="633"/>
      <c r="T68" s="633"/>
      <c r="U68" s="633"/>
      <c r="V68" s="633"/>
      <c r="W68" s="633"/>
      <c r="X68" s="633"/>
      <c r="Y68" s="633"/>
      <c r="Z68" s="633"/>
    </row>
    <row r="69" spans="1:26" ht="12.75" customHeight="1" x14ac:dyDescent="0.2">
      <c r="A69" s="633"/>
      <c r="B69" s="633"/>
      <c r="C69" s="633"/>
      <c r="D69" s="633"/>
      <c r="E69" s="633"/>
      <c r="F69" s="633"/>
      <c r="G69" s="633"/>
      <c r="H69" s="633"/>
      <c r="I69" s="633"/>
      <c r="J69" s="633"/>
      <c r="K69" s="633"/>
      <c r="L69" s="633"/>
      <c r="M69" s="633"/>
      <c r="N69" s="633"/>
      <c r="O69" s="633"/>
      <c r="P69" s="633"/>
      <c r="Q69" s="633"/>
      <c r="R69" s="633"/>
      <c r="S69" s="633"/>
      <c r="T69" s="633"/>
      <c r="U69" s="633"/>
      <c r="V69" s="633"/>
      <c r="W69" s="633"/>
      <c r="X69" s="633"/>
      <c r="Y69" s="633"/>
      <c r="Z69" s="633"/>
    </row>
    <row r="70" spans="1:26" ht="12.75" customHeight="1" x14ac:dyDescent="0.2">
      <c r="A70" s="633"/>
      <c r="B70" s="633"/>
      <c r="C70" s="633"/>
      <c r="D70" s="633"/>
      <c r="E70" s="633"/>
      <c r="F70" s="633"/>
      <c r="G70" s="633"/>
      <c r="H70" s="633"/>
      <c r="I70" s="633"/>
      <c r="J70" s="633"/>
      <c r="K70" s="633"/>
      <c r="L70" s="633"/>
      <c r="M70" s="633"/>
      <c r="N70" s="633"/>
      <c r="O70" s="633"/>
      <c r="P70" s="633"/>
      <c r="Q70" s="633"/>
      <c r="R70" s="633"/>
      <c r="S70" s="633"/>
      <c r="T70" s="633"/>
      <c r="U70" s="633"/>
      <c r="V70" s="633"/>
      <c r="W70" s="633"/>
      <c r="X70" s="633"/>
      <c r="Y70" s="633"/>
      <c r="Z70" s="633"/>
    </row>
    <row r="71" spans="1:26" ht="12.75" customHeight="1" x14ac:dyDescent="0.2">
      <c r="A71" s="633"/>
      <c r="B71" s="633"/>
      <c r="C71" s="633"/>
      <c r="D71" s="633"/>
      <c r="E71" s="633"/>
      <c r="F71" s="633"/>
      <c r="G71" s="633"/>
      <c r="H71" s="633"/>
      <c r="I71" s="633"/>
      <c r="J71" s="633"/>
      <c r="K71" s="633"/>
      <c r="L71" s="633"/>
      <c r="M71" s="633"/>
      <c r="N71" s="633"/>
      <c r="O71" s="633"/>
      <c r="P71" s="633"/>
      <c r="Q71" s="633"/>
      <c r="R71" s="633"/>
      <c r="S71" s="633"/>
      <c r="T71" s="633"/>
      <c r="U71" s="633"/>
      <c r="V71" s="633"/>
      <c r="W71" s="633"/>
      <c r="X71" s="633"/>
      <c r="Y71" s="633"/>
      <c r="Z71" s="633"/>
    </row>
    <row r="72" spans="1:26" ht="12.75" customHeight="1" x14ac:dyDescent="0.2">
      <c r="A72" s="633"/>
      <c r="B72" s="633"/>
      <c r="C72" s="633"/>
      <c r="D72" s="633"/>
      <c r="E72" s="633"/>
      <c r="F72" s="633"/>
      <c r="G72" s="633"/>
      <c r="H72" s="633"/>
      <c r="I72" s="633"/>
      <c r="J72" s="633"/>
      <c r="K72" s="633"/>
      <c r="L72" s="633"/>
      <c r="M72" s="633"/>
      <c r="N72" s="633"/>
      <c r="O72" s="633"/>
      <c r="P72" s="633"/>
      <c r="Q72" s="633"/>
      <c r="R72" s="633"/>
      <c r="S72" s="633"/>
      <c r="T72" s="633"/>
      <c r="U72" s="633"/>
      <c r="V72" s="633"/>
      <c r="W72" s="633"/>
      <c r="X72" s="633"/>
      <c r="Y72" s="633"/>
      <c r="Z72" s="633"/>
    </row>
    <row r="73" spans="1:26" ht="12.75" customHeight="1" x14ac:dyDescent="0.2">
      <c r="A73" s="633"/>
      <c r="B73" s="633"/>
      <c r="C73" s="633"/>
      <c r="D73" s="633"/>
      <c r="E73" s="633"/>
      <c r="F73" s="633"/>
      <c r="G73" s="633"/>
      <c r="H73" s="633"/>
      <c r="I73" s="633"/>
      <c r="J73" s="633"/>
      <c r="K73" s="633"/>
      <c r="L73" s="633"/>
      <c r="M73" s="633"/>
      <c r="N73" s="633"/>
      <c r="O73" s="633"/>
      <c r="P73" s="633"/>
      <c r="Q73" s="633"/>
      <c r="R73" s="633"/>
      <c r="S73" s="633"/>
      <c r="T73" s="633"/>
      <c r="U73" s="633"/>
      <c r="V73" s="633"/>
      <c r="W73" s="633"/>
      <c r="X73" s="633"/>
      <c r="Y73" s="633"/>
      <c r="Z73" s="633"/>
    </row>
    <row r="74" spans="1:26" ht="12.75" customHeight="1" x14ac:dyDescent="0.2">
      <c r="A74" s="633"/>
      <c r="B74" s="633"/>
      <c r="C74" s="633"/>
      <c r="D74" s="633"/>
      <c r="E74" s="633"/>
      <c r="F74" s="633"/>
      <c r="G74" s="633"/>
      <c r="H74" s="633"/>
      <c r="I74" s="633"/>
      <c r="J74" s="633"/>
      <c r="K74" s="633"/>
      <c r="L74" s="633"/>
      <c r="M74" s="633"/>
      <c r="N74" s="633"/>
      <c r="O74" s="633"/>
      <c r="P74" s="633"/>
      <c r="Q74" s="633"/>
      <c r="R74" s="633"/>
      <c r="S74" s="633"/>
      <c r="T74" s="633"/>
      <c r="U74" s="633"/>
      <c r="V74" s="633"/>
      <c r="W74" s="633"/>
      <c r="X74" s="633"/>
      <c r="Y74" s="633"/>
      <c r="Z74" s="633"/>
    </row>
    <row r="75" spans="1:26" ht="12.75" customHeight="1" x14ac:dyDescent="0.2">
      <c r="A75" s="633"/>
      <c r="B75" s="633"/>
      <c r="C75" s="633"/>
      <c r="D75" s="633"/>
      <c r="E75" s="633"/>
      <c r="F75" s="633"/>
      <c r="G75" s="633"/>
      <c r="H75" s="633"/>
      <c r="I75" s="633"/>
      <c r="J75" s="633"/>
      <c r="K75" s="633"/>
      <c r="L75" s="633"/>
      <c r="M75" s="633"/>
      <c r="N75" s="633"/>
      <c r="O75" s="633"/>
      <c r="P75" s="633"/>
      <c r="Q75" s="633"/>
      <c r="R75" s="633"/>
      <c r="S75" s="633"/>
      <c r="T75" s="633"/>
      <c r="U75" s="633"/>
      <c r="V75" s="633"/>
      <c r="W75" s="633"/>
      <c r="X75" s="633"/>
      <c r="Y75" s="633"/>
      <c r="Z75" s="633"/>
    </row>
    <row r="76" spans="1:26" ht="12.75" customHeight="1" x14ac:dyDescent="0.2">
      <c r="A76" s="633"/>
      <c r="B76" s="633"/>
      <c r="C76" s="633"/>
      <c r="D76" s="633"/>
      <c r="E76" s="633"/>
      <c r="F76" s="633"/>
      <c r="G76" s="633"/>
      <c r="H76" s="633"/>
      <c r="I76" s="633"/>
      <c r="J76" s="633"/>
      <c r="K76" s="633"/>
      <c r="L76" s="633"/>
      <c r="M76" s="633"/>
      <c r="N76" s="633"/>
      <c r="O76" s="633"/>
      <c r="P76" s="633"/>
      <c r="Q76" s="633"/>
      <c r="R76" s="633"/>
      <c r="S76" s="633"/>
      <c r="T76" s="633"/>
      <c r="U76" s="633"/>
      <c r="V76" s="633"/>
      <c r="W76" s="633"/>
      <c r="X76" s="633"/>
      <c r="Y76" s="633"/>
      <c r="Z76" s="633"/>
    </row>
    <row r="77" spans="1:26" ht="12.75" customHeight="1" x14ac:dyDescent="0.2">
      <c r="A77" s="633"/>
      <c r="B77" s="633"/>
      <c r="C77" s="633"/>
      <c r="D77" s="633"/>
      <c r="E77" s="633"/>
      <c r="F77" s="633"/>
      <c r="G77" s="633"/>
      <c r="H77" s="633"/>
      <c r="I77" s="633"/>
      <c r="J77" s="633"/>
      <c r="K77" s="633"/>
      <c r="L77" s="633"/>
      <c r="M77" s="633"/>
      <c r="N77" s="633"/>
      <c r="O77" s="633"/>
      <c r="P77" s="633"/>
      <c r="Q77" s="633"/>
      <c r="R77" s="633"/>
      <c r="S77" s="633"/>
      <c r="T77" s="633"/>
      <c r="U77" s="633"/>
      <c r="V77" s="633"/>
      <c r="W77" s="633"/>
      <c r="X77" s="633"/>
      <c r="Y77" s="633"/>
      <c r="Z77" s="633"/>
    </row>
    <row r="78" spans="1:26" ht="12.75" customHeight="1" x14ac:dyDescent="0.2">
      <c r="A78" s="633"/>
      <c r="B78" s="633"/>
      <c r="C78" s="633"/>
      <c r="D78" s="633"/>
      <c r="E78" s="633"/>
      <c r="F78" s="633"/>
      <c r="G78" s="633"/>
      <c r="H78" s="633"/>
      <c r="I78" s="633"/>
      <c r="J78" s="633"/>
      <c r="K78" s="633"/>
      <c r="L78" s="633"/>
      <c r="M78" s="633"/>
      <c r="N78" s="633"/>
      <c r="O78" s="633"/>
      <c r="P78" s="633"/>
      <c r="Q78" s="633"/>
      <c r="R78" s="633"/>
      <c r="S78" s="633"/>
      <c r="T78" s="633"/>
      <c r="U78" s="633"/>
      <c r="V78" s="633"/>
      <c r="W78" s="633"/>
      <c r="X78" s="633"/>
      <c r="Y78" s="633"/>
      <c r="Z78" s="633"/>
    </row>
    <row r="79" spans="1:26" ht="12.75" customHeight="1" x14ac:dyDescent="0.2">
      <c r="A79" s="633"/>
      <c r="B79" s="633"/>
      <c r="C79" s="633"/>
      <c r="D79" s="633"/>
      <c r="E79" s="633"/>
      <c r="F79" s="633"/>
      <c r="G79" s="633"/>
      <c r="H79" s="633"/>
      <c r="I79" s="633"/>
      <c r="J79" s="633"/>
      <c r="K79" s="633"/>
      <c r="L79" s="633"/>
      <c r="M79" s="633"/>
      <c r="N79" s="633"/>
      <c r="O79" s="633"/>
      <c r="P79" s="633"/>
      <c r="Q79" s="633"/>
      <c r="R79" s="633"/>
      <c r="S79" s="633"/>
      <c r="T79" s="633"/>
      <c r="U79" s="633"/>
      <c r="V79" s="633"/>
      <c r="W79" s="633"/>
      <c r="X79" s="633"/>
      <c r="Y79" s="633"/>
      <c r="Z79" s="633"/>
    </row>
    <row r="80" spans="1:26" ht="12.75" customHeight="1" x14ac:dyDescent="0.2">
      <c r="A80" s="633"/>
      <c r="B80" s="633"/>
      <c r="C80" s="633"/>
      <c r="D80" s="633"/>
      <c r="E80" s="633"/>
      <c r="F80" s="633"/>
      <c r="G80" s="633"/>
      <c r="H80" s="633"/>
      <c r="I80" s="633"/>
      <c r="J80" s="633"/>
      <c r="K80" s="633"/>
      <c r="L80" s="633"/>
      <c r="M80" s="633"/>
      <c r="N80" s="633"/>
      <c r="O80" s="633"/>
      <c r="P80" s="633"/>
      <c r="Q80" s="633"/>
      <c r="R80" s="633"/>
      <c r="S80" s="633"/>
      <c r="T80" s="633"/>
      <c r="U80" s="633"/>
      <c r="V80" s="633"/>
      <c r="W80" s="633"/>
      <c r="X80" s="633"/>
      <c r="Y80" s="633"/>
      <c r="Z80" s="633"/>
    </row>
    <row r="81" spans="1:26" ht="12.75" customHeight="1" x14ac:dyDescent="0.2">
      <c r="A81" s="633"/>
      <c r="B81" s="633"/>
      <c r="C81" s="633"/>
      <c r="D81" s="633"/>
      <c r="E81" s="633"/>
      <c r="F81" s="633"/>
      <c r="G81" s="633"/>
      <c r="H81" s="633"/>
      <c r="I81" s="633"/>
      <c r="J81" s="633"/>
      <c r="K81" s="633"/>
      <c r="L81" s="633"/>
      <c r="M81" s="633"/>
      <c r="N81" s="633"/>
      <c r="O81" s="633"/>
      <c r="P81" s="633"/>
      <c r="Q81" s="633"/>
      <c r="R81" s="633"/>
      <c r="S81" s="633"/>
      <c r="T81" s="633"/>
      <c r="U81" s="633"/>
      <c r="V81" s="633"/>
      <c r="W81" s="633"/>
      <c r="X81" s="633"/>
      <c r="Y81" s="633"/>
      <c r="Z81" s="633"/>
    </row>
    <row r="82" spans="1:26" ht="12.75" customHeight="1" x14ac:dyDescent="0.2">
      <c r="A82" s="633"/>
      <c r="B82" s="633"/>
      <c r="C82" s="633"/>
      <c r="D82" s="633"/>
      <c r="E82" s="633"/>
      <c r="F82" s="633"/>
      <c r="G82" s="633"/>
      <c r="H82" s="633"/>
      <c r="I82" s="633"/>
      <c r="J82" s="633"/>
      <c r="K82" s="633"/>
      <c r="L82" s="633"/>
      <c r="M82" s="633"/>
      <c r="N82" s="633"/>
      <c r="O82" s="633"/>
      <c r="P82" s="633"/>
      <c r="Q82" s="633"/>
      <c r="R82" s="633"/>
      <c r="S82" s="633"/>
      <c r="T82" s="633"/>
      <c r="U82" s="633"/>
      <c r="V82" s="633"/>
      <c r="W82" s="633"/>
      <c r="X82" s="633"/>
      <c r="Y82" s="633"/>
      <c r="Z82" s="633"/>
    </row>
    <row r="83" spans="1:26" ht="12.75" customHeight="1" x14ac:dyDescent="0.2">
      <c r="A83" s="633"/>
      <c r="B83" s="633"/>
      <c r="C83" s="633"/>
      <c r="D83" s="633"/>
      <c r="E83" s="633"/>
      <c r="F83" s="633"/>
      <c r="G83" s="633"/>
      <c r="H83" s="633"/>
      <c r="I83" s="633"/>
      <c r="J83" s="633"/>
      <c r="K83" s="633"/>
      <c r="L83" s="633"/>
      <c r="M83" s="633"/>
      <c r="N83" s="633"/>
      <c r="O83" s="633"/>
      <c r="P83" s="633"/>
      <c r="Q83" s="633"/>
      <c r="R83" s="633"/>
      <c r="S83" s="633"/>
      <c r="T83" s="633"/>
      <c r="U83" s="633"/>
      <c r="V83" s="633"/>
      <c r="W83" s="633"/>
      <c r="X83" s="633"/>
      <c r="Y83" s="633"/>
      <c r="Z83" s="633"/>
    </row>
    <row r="84" spans="1:26" ht="12.75" customHeight="1" x14ac:dyDescent="0.2">
      <c r="A84" s="633"/>
      <c r="B84" s="633"/>
      <c r="C84" s="633"/>
      <c r="D84" s="633"/>
      <c r="E84" s="633"/>
      <c r="F84" s="633"/>
      <c r="G84" s="633"/>
      <c r="H84" s="633"/>
      <c r="I84" s="633"/>
      <c r="J84" s="633"/>
      <c r="K84" s="633"/>
      <c r="L84" s="633"/>
      <c r="M84" s="633"/>
      <c r="N84" s="633"/>
      <c r="O84" s="633"/>
      <c r="P84" s="633"/>
      <c r="Q84" s="633"/>
      <c r="R84" s="633"/>
      <c r="S84" s="633"/>
      <c r="T84" s="633"/>
      <c r="U84" s="633"/>
      <c r="V84" s="633"/>
      <c r="W84" s="633"/>
      <c r="X84" s="633"/>
      <c r="Y84" s="633"/>
      <c r="Z84" s="633"/>
    </row>
    <row r="85" spans="1:26" ht="12.75" customHeight="1" x14ac:dyDescent="0.2">
      <c r="A85" s="633"/>
      <c r="B85" s="633"/>
      <c r="C85" s="633"/>
      <c r="D85" s="633"/>
      <c r="E85" s="633"/>
      <c r="F85" s="633"/>
      <c r="G85" s="633"/>
      <c r="H85" s="633"/>
      <c r="I85" s="633"/>
      <c r="J85" s="633"/>
      <c r="K85" s="633"/>
      <c r="L85" s="633"/>
      <c r="M85" s="633"/>
      <c r="N85" s="633"/>
      <c r="O85" s="633"/>
      <c r="P85" s="633"/>
      <c r="Q85" s="633"/>
      <c r="R85" s="633"/>
      <c r="S85" s="633"/>
      <c r="T85" s="633"/>
      <c r="U85" s="633"/>
      <c r="V85" s="633"/>
      <c r="W85" s="633"/>
      <c r="X85" s="633"/>
      <c r="Y85" s="633"/>
      <c r="Z85" s="633"/>
    </row>
    <row r="86" spans="1:26" ht="12.75" customHeight="1" x14ac:dyDescent="0.2">
      <c r="A86" s="633"/>
      <c r="B86" s="633"/>
      <c r="C86" s="633"/>
      <c r="D86" s="633"/>
      <c r="E86" s="633"/>
      <c r="F86" s="633"/>
      <c r="G86" s="633"/>
      <c r="H86" s="633"/>
      <c r="I86" s="633"/>
      <c r="J86" s="633"/>
      <c r="K86" s="633"/>
      <c r="L86" s="633"/>
      <c r="M86" s="633"/>
      <c r="N86" s="633"/>
      <c r="O86" s="633"/>
      <c r="P86" s="633"/>
      <c r="Q86" s="633"/>
      <c r="R86" s="633"/>
      <c r="S86" s="633"/>
      <c r="T86" s="633"/>
      <c r="U86" s="633"/>
      <c r="V86" s="633"/>
      <c r="W86" s="633"/>
      <c r="X86" s="633"/>
      <c r="Y86" s="633"/>
      <c r="Z86" s="633"/>
    </row>
    <row r="87" spans="1:26" ht="12.75" customHeight="1" x14ac:dyDescent="0.2">
      <c r="A87" s="633"/>
      <c r="B87" s="633"/>
      <c r="C87" s="633"/>
      <c r="D87" s="633"/>
      <c r="E87" s="633"/>
      <c r="F87" s="633"/>
      <c r="G87" s="633"/>
      <c r="H87" s="633"/>
      <c r="I87" s="633"/>
      <c r="J87" s="633"/>
      <c r="K87" s="633"/>
      <c r="L87" s="633"/>
      <c r="M87" s="633"/>
      <c r="N87" s="633"/>
      <c r="O87" s="633"/>
      <c r="P87" s="633"/>
      <c r="Q87" s="633"/>
      <c r="R87" s="633"/>
      <c r="S87" s="633"/>
      <c r="T87" s="633"/>
      <c r="U87" s="633"/>
      <c r="V87" s="633"/>
      <c r="W87" s="633"/>
      <c r="X87" s="633"/>
      <c r="Y87" s="633"/>
      <c r="Z87" s="633"/>
    </row>
    <row r="88" spans="1:26" ht="12.75" customHeight="1" x14ac:dyDescent="0.2">
      <c r="A88" s="633"/>
      <c r="B88" s="633"/>
      <c r="C88" s="633"/>
      <c r="D88" s="633"/>
      <c r="E88" s="633"/>
      <c r="F88" s="633"/>
      <c r="G88" s="633"/>
      <c r="H88" s="633"/>
      <c r="I88" s="633"/>
      <c r="J88" s="633"/>
      <c r="K88" s="633"/>
      <c r="L88" s="633"/>
      <c r="M88" s="633"/>
      <c r="N88" s="633"/>
      <c r="O88" s="633"/>
      <c r="P88" s="633"/>
      <c r="Q88" s="633"/>
      <c r="R88" s="633"/>
      <c r="S88" s="633"/>
      <c r="T88" s="633"/>
      <c r="U88" s="633"/>
      <c r="V88" s="633"/>
      <c r="W88" s="633"/>
      <c r="X88" s="633"/>
      <c r="Y88" s="633"/>
      <c r="Z88" s="633"/>
    </row>
    <row r="89" spans="1:26" ht="12.75" customHeight="1" x14ac:dyDescent="0.2">
      <c r="A89" s="633"/>
      <c r="B89" s="633"/>
      <c r="C89" s="633"/>
      <c r="D89" s="633"/>
      <c r="E89" s="633"/>
      <c r="F89" s="633"/>
      <c r="G89" s="633"/>
      <c r="H89" s="633"/>
      <c r="I89" s="633"/>
      <c r="J89" s="633"/>
      <c r="K89" s="633"/>
      <c r="L89" s="633"/>
      <c r="M89" s="633"/>
      <c r="N89" s="633"/>
      <c r="O89" s="633"/>
      <c r="P89" s="633"/>
      <c r="Q89" s="633"/>
      <c r="R89" s="633"/>
      <c r="S89" s="633"/>
      <c r="T89" s="633"/>
      <c r="U89" s="633"/>
      <c r="V89" s="633"/>
      <c r="W89" s="633"/>
      <c r="X89" s="633"/>
      <c r="Y89" s="633"/>
      <c r="Z89" s="633"/>
    </row>
    <row r="90" spans="1:26" ht="12.75" customHeight="1" x14ac:dyDescent="0.2">
      <c r="A90" s="633"/>
      <c r="B90" s="633"/>
      <c r="C90" s="633"/>
      <c r="D90" s="633"/>
      <c r="E90" s="633"/>
      <c r="F90" s="633"/>
      <c r="G90" s="633"/>
      <c r="H90" s="633"/>
      <c r="I90" s="633"/>
      <c r="J90" s="633"/>
      <c r="K90" s="633"/>
      <c r="L90" s="633"/>
      <c r="M90" s="633"/>
      <c r="N90" s="633"/>
      <c r="O90" s="633"/>
      <c r="P90" s="633"/>
      <c r="Q90" s="633"/>
      <c r="R90" s="633"/>
      <c r="S90" s="633"/>
      <c r="T90" s="633"/>
      <c r="U90" s="633"/>
      <c r="V90" s="633"/>
      <c r="W90" s="633"/>
      <c r="X90" s="633"/>
      <c r="Y90" s="633"/>
      <c r="Z90" s="633"/>
    </row>
    <row r="91" spans="1:26" ht="12.75" customHeight="1" x14ac:dyDescent="0.2">
      <c r="A91" s="633"/>
      <c r="B91" s="633"/>
      <c r="C91" s="633"/>
      <c r="D91" s="633"/>
      <c r="E91" s="633"/>
      <c r="F91" s="633"/>
      <c r="G91" s="633"/>
      <c r="H91" s="633"/>
      <c r="I91" s="633"/>
      <c r="J91" s="633"/>
      <c r="K91" s="633"/>
      <c r="L91" s="633"/>
      <c r="M91" s="633"/>
      <c r="N91" s="633"/>
      <c r="O91" s="633"/>
      <c r="P91" s="633"/>
      <c r="Q91" s="633"/>
      <c r="R91" s="633"/>
      <c r="S91" s="633"/>
      <c r="T91" s="633"/>
      <c r="U91" s="633"/>
      <c r="V91" s="633"/>
      <c r="W91" s="633"/>
      <c r="X91" s="633"/>
      <c r="Y91" s="633"/>
      <c r="Z91" s="633"/>
    </row>
    <row r="92" spans="1:26" ht="12.75" customHeight="1" x14ac:dyDescent="0.2">
      <c r="A92" s="633"/>
      <c r="B92" s="633"/>
      <c r="C92" s="633"/>
      <c r="D92" s="633"/>
      <c r="E92" s="633"/>
      <c r="F92" s="633"/>
      <c r="G92" s="633"/>
      <c r="H92" s="633"/>
      <c r="I92" s="633"/>
      <c r="J92" s="633"/>
      <c r="K92" s="633"/>
      <c r="L92" s="633"/>
      <c r="M92" s="633"/>
      <c r="N92" s="633"/>
      <c r="O92" s="633"/>
      <c r="P92" s="633"/>
      <c r="Q92" s="633"/>
      <c r="R92" s="633"/>
      <c r="S92" s="633"/>
      <c r="T92" s="633"/>
      <c r="U92" s="633"/>
      <c r="V92" s="633"/>
      <c r="W92" s="633"/>
      <c r="X92" s="633"/>
      <c r="Y92" s="633"/>
      <c r="Z92" s="633"/>
    </row>
    <row r="93" spans="1:26" ht="12.75" customHeight="1" x14ac:dyDescent="0.2">
      <c r="A93" s="633"/>
      <c r="B93" s="633"/>
      <c r="C93" s="633"/>
      <c r="D93" s="633"/>
      <c r="E93" s="633"/>
      <c r="F93" s="633"/>
      <c r="G93" s="633"/>
      <c r="H93" s="633"/>
      <c r="I93" s="633"/>
      <c r="J93" s="633"/>
      <c r="K93" s="633"/>
      <c r="L93" s="633"/>
      <c r="M93" s="633"/>
      <c r="N93" s="633"/>
      <c r="O93" s="633"/>
      <c r="P93" s="633"/>
      <c r="Q93" s="633"/>
      <c r="R93" s="633"/>
      <c r="S93" s="633"/>
      <c r="T93" s="633"/>
      <c r="U93" s="633"/>
      <c r="V93" s="633"/>
      <c r="W93" s="633"/>
      <c r="X93" s="633"/>
      <c r="Y93" s="633"/>
      <c r="Z93" s="633"/>
    </row>
    <row r="94" spans="1:26" ht="12.75" customHeight="1" x14ac:dyDescent="0.2">
      <c r="A94" s="633"/>
      <c r="B94" s="633"/>
      <c r="C94" s="633"/>
      <c r="D94" s="633"/>
      <c r="E94" s="633"/>
      <c r="F94" s="633"/>
      <c r="G94" s="633"/>
      <c r="H94" s="633"/>
      <c r="I94" s="633"/>
      <c r="J94" s="633"/>
      <c r="K94" s="633"/>
      <c r="L94" s="633"/>
      <c r="M94" s="633"/>
      <c r="N94" s="633"/>
      <c r="O94" s="633"/>
      <c r="P94" s="633"/>
      <c r="Q94" s="633"/>
      <c r="R94" s="633"/>
      <c r="S94" s="633"/>
      <c r="T94" s="633"/>
      <c r="U94" s="633"/>
      <c r="V94" s="633"/>
      <c r="W94" s="633"/>
      <c r="X94" s="633"/>
      <c r="Y94" s="633"/>
      <c r="Z94" s="633"/>
    </row>
    <row r="95" spans="1:26" ht="12.75" customHeight="1" x14ac:dyDescent="0.2">
      <c r="A95" s="633"/>
      <c r="B95" s="633"/>
      <c r="C95" s="633"/>
      <c r="D95" s="633"/>
      <c r="E95" s="633"/>
      <c r="F95" s="633"/>
      <c r="G95" s="633"/>
      <c r="H95" s="633"/>
      <c r="I95" s="633"/>
      <c r="J95" s="633"/>
      <c r="K95" s="633"/>
      <c r="L95" s="633"/>
      <c r="M95" s="633"/>
      <c r="N95" s="633"/>
      <c r="O95" s="633"/>
      <c r="P95" s="633"/>
      <c r="Q95" s="633"/>
      <c r="R95" s="633"/>
      <c r="S95" s="633"/>
      <c r="T95" s="633"/>
      <c r="U95" s="633"/>
      <c r="V95" s="633"/>
      <c r="W95" s="633"/>
      <c r="X95" s="633"/>
      <c r="Y95" s="633"/>
      <c r="Z95" s="633"/>
    </row>
    <row r="96" spans="1:26" ht="12.75" customHeight="1" x14ac:dyDescent="0.2">
      <c r="A96" s="633"/>
      <c r="B96" s="633"/>
      <c r="C96" s="633"/>
      <c r="D96" s="633"/>
      <c r="E96" s="633"/>
      <c r="F96" s="633"/>
      <c r="G96" s="633"/>
      <c r="H96" s="633"/>
      <c r="I96" s="633"/>
      <c r="J96" s="633"/>
      <c r="K96" s="633"/>
      <c r="L96" s="633"/>
      <c r="M96" s="633"/>
      <c r="N96" s="633"/>
      <c r="O96" s="633"/>
      <c r="P96" s="633"/>
      <c r="Q96" s="633"/>
      <c r="R96" s="633"/>
      <c r="S96" s="633"/>
      <c r="T96" s="633"/>
      <c r="U96" s="633"/>
      <c r="V96" s="633"/>
      <c r="W96" s="633"/>
      <c r="X96" s="633"/>
      <c r="Y96" s="633"/>
      <c r="Z96" s="633"/>
    </row>
    <row r="97" spans="1:26" ht="12.75" customHeight="1" x14ac:dyDescent="0.2">
      <c r="A97" s="633"/>
      <c r="B97" s="633"/>
      <c r="C97" s="633"/>
      <c r="D97" s="633"/>
      <c r="E97" s="633"/>
      <c r="F97" s="633"/>
      <c r="G97" s="633"/>
      <c r="H97" s="633"/>
      <c r="I97" s="633"/>
      <c r="J97" s="633"/>
      <c r="K97" s="633"/>
      <c r="L97" s="633"/>
      <c r="M97" s="633"/>
      <c r="N97" s="633"/>
      <c r="O97" s="633"/>
      <c r="P97" s="633"/>
      <c r="Q97" s="633"/>
      <c r="R97" s="633"/>
      <c r="S97" s="633"/>
      <c r="T97" s="633"/>
      <c r="U97" s="633"/>
      <c r="V97" s="633"/>
      <c r="W97" s="633"/>
      <c r="X97" s="633"/>
      <c r="Y97" s="633"/>
      <c r="Z97" s="633"/>
    </row>
    <row r="98" spans="1:26" ht="12.75" customHeight="1" x14ac:dyDescent="0.2">
      <c r="A98" s="633"/>
      <c r="B98" s="633"/>
      <c r="C98" s="633"/>
      <c r="D98" s="633"/>
      <c r="E98" s="633"/>
      <c r="F98" s="633"/>
      <c r="G98" s="633"/>
      <c r="H98" s="633"/>
      <c r="I98" s="633"/>
      <c r="J98" s="633"/>
      <c r="K98" s="633"/>
      <c r="L98" s="633"/>
      <c r="M98" s="633"/>
      <c r="N98" s="633"/>
      <c r="O98" s="633"/>
      <c r="P98" s="633"/>
      <c r="Q98" s="633"/>
      <c r="R98" s="633"/>
      <c r="S98" s="633"/>
      <c r="T98" s="633"/>
      <c r="U98" s="633"/>
      <c r="V98" s="633"/>
      <c r="W98" s="633"/>
      <c r="X98" s="633"/>
      <c r="Y98" s="633"/>
      <c r="Z98" s="633"/>
    </row>
    <row r="99" spans="1:26" ht="12.75" customHeight="1" x14ac:dyDescent="0.2">
      <c r="A99" s="633"/>
      <c r="B99" s="633"/>
      <c r="C99" s="633"/>
      <c r="D99" s="633"/>
      <c r="E99" s="633"/>
      <c r="F99" s="633"/>
      <c r="G99" s="633"/>
      <c r="H99" s="633"/>
      <c r="I99" s="633"/>
      <c r="J99" s="633"/>
      <c r="K99" s="633"/>
      <c r="L99" s="633"/>
      <c r="M99" s="633"/>
      <c r="N99" s="633"/>
      <c r="O99" s="633"/>
      <c r="P99" s="633"/>
      <c r="Q99" s="633"/>
      <c r="R99" s="633"/>
      <c r="S99" s="633"/>
      <c r="T99" s="633"/>
      <c r="U99" s="633"/>
      <c r="V99" s="633"/>
      <c r="W99" s="633"/>
      <c r="X99" s="633"/>
      <c r="Y99" s="633"/>
      <c r="Z99" s="633"/>
    </row>
    <row r="100" spans="1:26" ht="12.75" customHeight="1" x14ac:dyDescent="0.2">
      <c r="A100" s="633"/>
      <c r="B100" s="633"/>
      <c r="C100" s="633"/>
      <c r="D100" s="633"/>
      <c r="E100" s="633"/>
      <c r="F100" s="633"/>
      <c r="G100" s="633"/>
      <c r="H100" s="633"/>
      <c r="I100" s="633"/>
      <c r="J100" s="633"/>
      <c r="K100" s="633"/>
      <c r="L100" s="633"/>
      <c r="M100" s="633"/>
      <c r="N100" s="633"/>
      <c r="O100" s="633"/>
      <c r="P100" s="633"/>
      <c r="Q100" s="633"/>
      <c r="R100" s="633"/>
      <c r="S100" s="633"/>
      <c r="T100" s="633"/>
      <c r="U100" s="633"/>
      <c r="V100" s="633"/>
      <c r="W100" s="633"/>
      <c r="X100" s="633"/>
      <c r="Y100" s="633"/>
      <c r="Z100" s="633"/>
    </row>
    <row r="101" spans="1:26" ht="12.75" customHeight="1" x14ac:dyDescent="0.2">
      <c r="A101" s="633"/>
      <c r="B101" s="633"/>
      <c r="C101" s="633"/>
      <c r="D101" s="633"/>
      <c r="E101" s="633"/>
      <c r="F101" s="633"/>
      <c r="G101" s="633"/>
      <c r="H101" s="633"/>
      <c r="I101" s="633"/>
      <c r="J101" s="633"/>
      <c r="K101" s="633"/>
      <c r="L101" s="633"/>
      <c r="M101" s="633"/>
      <c r="N101" s="633"/>
      <c r="O101" s="633"/>
      <c r="P101" s="633"/>
      <c r="Q101" s="633"/>
      <c r="R101" s="633"/>
      <c r="S101" s="633"/>
      <c r="T101" s="633"/>
      <c r="U101" s="633"/>
      <c r="V101" s="633"/>
      <c r="W101" s="633"/>
      <c r="X101" s="633"/>
      <c r="Y101" s="633"/>
      <c r="Z101" s="633"/>
    </row>
    <row r="102" spans="1:26" ht="12.75" customHeight="1" x14ac:dyDescent="0.2">
      <c r="A102" s="633"/>
      <c r="B102" s="633"/>
      <c r="C102" s="633"/>
      <c r="D102" s="633"/>
      <c r="E102" s="633"/>
      <c r="F102" s="633"/>
      <c r="G102" s="633"/>
      <c r="H102" s="633"/>
      <c r="I102" s="633"/>
      <c r="J102" s="633"/>
      <c r="K102" s="633"/>
      <c r="L102" s="633"/>
      <c r="M102" s="633"/>
      <c r="N102" s="633"/>
      <c r="O102" s="633"/>
      <c r="P102" s="633"/>
      <c r="Q102" s="633"/>
      <c r="R102" s="633"/>
      <c r="S102" s="633"/>
      <c r="T102" s="633"/>
      <c r="U102" s="633"/>
      <c r="V102" s="633"/>
      <c r="W102" s="633"/>
      <c r="X102" s="633"/>
      <c r="Y102" s="633"/>
      <c r="Z102" s="633"/>
    </row>
    <row r="103" spans="1:26" ht="12.75" customHeight="1" x14ac:dyDescent="0.2">
      <c r="A103" s="633"/>
      <c r="B103" s="633"/>
      <c r="C103" s="633"/>
      <c r="D103" s="633"/>
      <c r="E103" s="633"/>
      <c r="F103" s="633"/>
      <c r="G103" s="633"/>
      <c r="H103" s="633"/>
      <c r="I103" s="633"/>
      <c r="J103" s="633"/>
      <c r="K103" s="633"/>
      <c r="L103" s="633"/>
      <c r="M103" s="633"/>
      <c r="N103" s="633"/>
      <c r="O103" s="633"/>
      <c r="P103" s="633"/>
      <c r="Q103" s="633"/>
      <c r="R103" s="633"/>
      <c r="S103" s="633"/>
      <c r="T103" s="633"/>
      <c r="U103" s="633"/>
      <c r="V103" s="633"/>
      <c r="W103" s="633"/>
      <c r="X103" s="633"/>
      <c r="Y103" s="633"/>
      <c r="Z103" s="633"/>
    </row>
    <row r="104" spans="1:26" ht="12.75" customHeight="1" x14ac:dyDescent="0.2">
      <c r="A104" s="633"/>
      <c r="B104" s="633"/>
      <c r="C104" s="633"/>
      <c r="D104" s="633"/>
      <c r="E104" s="633"/>
      <c r="F104" s="633"/>
      <c r="G104" s="633"/>
      <c r="H104" s="633"/>
      <c r="I104" s="633"/>
      <c r="J104" s="633"/>
      <c r="K104" s="633"/>
      <c r="L104" s="633"/>
      <c r="M104" s="633"/>
      <c r="N104" s="633"/>
      <c r="O104" s="633"/>
      <c r="P104" s="633"/>
      <c r="Q104" s="633"/>
      <c r="R104" s="633"/>
      <c r="S104" s="633"/>
      <c r="T104" s="633"/>
      <c r="U104" s="633"/>
      <c r="V104" s="633"/>
      <c r="W104" s="633"/>
      <c r="X104" s="633"/>
      <c r="Y104" s="633"/>
      <c r="Z104" s="633"/>
    </row>
    <row r="105" spans="1:26" ht="12.75" customHeight="1" x14ac:dyDescent="0.2">
      <c r="A105" s="633"/>
      <c r="B105" s="633"/>
      <c r="C105" s="633"/>
      <c r="D105" s="633"/>
      <c r="E105" s="633"/>
      <c r="F105" s="633"/>
      <c r="G105" s="633"/>
      <c r="H105" s="633"/>
      <c r="I105" s="633"/>
      <c r="J105" s="633"/>
      <c r="K105" s="633"/>
      <c r="L105" s="633"/>
      <c r="M105" s="633"/>
      <c r="N105" s="633"/>
      <c r="O105" s="633"/>
      <c r="P105" s="633"/>
      <c r="Q105" s="633"/>
      <c r="R105" s="633"/>
      <c r="S105" s="633"/>
      <c r="T105" s="633"/>
      <c r="U105" s="633"/>
      <c r="V105" s="633"/>
      <c r="W105" s="633"/>
      <c r="X105" s="633"/>
      <c r="Y105" s="633"/>
      <c r="Z105" s="633"/>
    </row>
    <row r="106" spans="1:26" ht="12.75" customHeight="1" x14ac:dyDescent="0.2">
      <c r="A106" s="633"/>
      <c r="B106" s="633"/>
      <c r="C106" s="633"/>
      <c r="D106" s="633"/>
      <c r="E106" s="633"/>
      <c r="F106" s="633"/>
      <c r="G106" s="633"/>
      <c r="H106" s="633"/>
      <c r="I106" s="633"/>
      <c r="J106" s="633"/>
      <c r="K106" s="633"/>
      <c r="L106" s="633"/>
      <c r="M106" s="633"/>
      <c r="N106" s="633"/>
      <c r="O106" s="633"/>
      <c r="P106" s="633"/>
      <c r="Q106" s="633"/>
      <c r="R106" s="633"/>
      <c r="S106" s="633"/>
      <c r="T106" s="633"/>
      <c r="U106" s="633"/>
      <c r="V106" s="633"/>
      <c r="W106" s="633"/>
      <c r="X106" s="633"/>
      <c r="Y106" s="633"/>
      <c r="Z106" s="633"/>
    </row>
    <row r="107" spans="1:26" ht="12.75" customHeight="1" x14ac:dyDescent="0.2">
      <c r="A107" s="633"/>
      <c r="B107" s="633"/>
      <c r="C107" s="633"/>
      <c r="D107" s="633"/>
      <c r="E107" s="633"/>
      <c r="F107" s="633"/>
      <c r="G107" s="633"/>
      <c r="H107" s="633"/>
      <c r="I107" s="633"/>
      <c r="J107" s="633"/>
      <c r="K107" s="633"/>
      <c r="L107" s="633"/>
      <c r="M107" s="633"/>
      <c r="N107" s="633"/>
      <c r="O107" s="633"/>
      <c r="P107" s="633"/>
      <c r="Q107" s="633"/>
      <c r="R107" s="633"/>
      <c r="S107" s="633"/>
      <c r="T107" s="633"/>
      <c r="U107" s="633"/>
      <c r="V107" s="633"/>
      <c r="W107" s="633"/>
      <c r="X107" s="633"/>
      <c r="Y107" s="633"/>
      <c r="Z107" s="633"/>
    </row>
    <row r="108" spans="1:26" ht="12.75" customHeight="1" x14ac:dyDescent="0.2">
      <c r="A108" s="633"/>
      <c r="B108" s="633"/>
      <c r="C108" s="633"/>
      <c r="D108" s="633"/>
      <c r="E108" s="633"/>
      <c r="F108" s="633"/>
      <c r="G108" s="633"/>
      <c r="H108" s="633"/>
      <c r="I108" s="633"/>
      <c r="J108" s="633"/>
      <c r="K108" s="633"/>
      <c r="L108" s="633"/>
      <c r="M108" s="633"/>
      <c r="N108" s="633"/>
      <c r="O108" s="633"/>
      <c r="P108" s="633"/>
      <c r="Q108" s="633"/>
      <c r="R108" s="633"/>
      <c r="S108" s="633"/>
      <c r="T108" s="633"/>
      <c r="U108" s="633"/>
      <c r="V108" s="633"/>
      <c r="W108" s="633"/>
      <c r="X108" s="633"/>
      <c r="Y108" s="633"/>
      <c r="Z108" s="633"/>
    </row>
    <row r="109" spans="1:26" ht="12.75" customHeight="1" x14ac:dyDescent="0.2">
      <c r="A109" s="633"/>
      <c r="B109" s="633"/>
      <c r="C109" s="633"/>
      <c r="D109" s="633"/>
      <c r="E109" s="633"/>
      <c r="F109" s="633"/>
      <c r="G109" s="633"/>
      <c r="H109" s="633"/>
      <c r="I109" s="633"/>
      <c r="J109" s="633"/>
      <c r="K109" s="633"/>
      <c r="L109" s="633"/>
      <c r="M109" s="633"/>
      <c r="N109" s="633"/>
      <c r="O109" s="633"/>
      <c r="P109" s="633"/>
      <c r="Q109" s="633"/>
      <c r="R109" s="633"/>
      <c r="S109" s="633"/>
      <c r="T109" s="633"/>
      <c r="U109" s="633"/>
      <c r="V109" s="633"/>
      <c r="W109" s="633"/>
      <c r="X109" s="633"/>
      <c r="Y109" s="633"/>
      <c r="Z109" s="633"/>
    </row>
    <row r="110" spans="1:26" ht="12.75" customHeight="1" x14ac:dyDescent="0.2">
      <c r="A110" s="633"/>
      <c r="B110" s="633"/>
      <c r="C110" s="633"/>
      <c r="D110" s="633"/>
      <c r="E110" s="633"/>
      <c r="F110" s="633"/>
      <c r="G110" s="633"/>
      <c r="H110" s="633"/>
      <c r="I110" s="633"/>
      <c r="J110" s="633"/>
      <c r="K110" s="633"/>
      <c r="L110" s="633"/>
      <c r="M110" s="633"/>
      <c r="N110" s="633"/>
      <c r="O110" s="633"/>
      <c r="P110" s="633"/>
      <c r="Q110" s="633"/>
      <c r="R110" s="633"/>
      <c r="S110" s="633"/>
      <c r="T110" s="633"/>
      <c r="U110" s="633"/>
      <c r="V110" s="633"/>
      <c r="W110" s="633"/>
      <c r="X110" s="633"/>
      <c r="Y110" s="633"/>
      <c r="Z110" s="633"/>
    </row>
    <row r="111" spans="1:26" ht="12.75" customHeight="1" x14ac:dyDescent="0.2">
      <c r="A111" s="633"/>
      <c r="B111" s="633"/>
      <c r="C111" s="633"/>
      <c r="D111" s="633"/>
      <c r="E111" s="633"/>
      <c r="F111" s="633"/>
      <c r="G111" s="633"/>
      <c r="H111" s="633"/>
      <c r="I111" s="633"/>
      <c r="J111" s="633"/>
      <c r="K111" s="633"/>
      <c r="L111" s="633"/>
      <c r="M111" s="633"/>
      <c r="N111" s="633"/>
      <c r="O111" s="633"/>
      <c r="P111" s="633"/>
      <c r="Q111" s="633"/>
      <c r="R111" s="633"/>
      <c r="S111" s="633"/>
      <c r="T111" s="633"/>
      <c r="U111" s="633"/>
      <c r="V111" s="633"/>
      <c r="W111" s="633"/>
      <c r="X111" s="633"/>
      <c r="Y111" s="633"/>
      <c r="Z111" s="633"/>
    </row>
    <row r="112" spans="1:26" ht="12.75" customHeight="1" x14ac:dyDescent="0.2">
      <c r="A112" s="633"/>
      <c r="B112" s="633"/>
      <c r="C112" s="633"/>
      <c r="D112" s="633"/>
      <c r="E112" s="633"/>
      <c r="F112" s="633"/>
      <c r="G112" s="633"/>
      <c r="H112" s="633"/>
      <c r="I112" s="633"/>
      <c r="J112" s="633"/>
      <c r="K112" s="633"/>
      <c r="L112" s="633"/>
      <c r="M112" s="633"/>
      <c r="N112" s="633"/>
      <c r="O112" s="633"/>
      <c r="P112" s="633"/>
      <c r="Q112" s="633"/>
      <c r="R112" s="633"/>
      <c r="S112" s="633"/>
      <c r="T112" s="633"/>
      <c r="U112" s="633"/>
      <c r="V112" s="633"/>
      <c r="W112" s="633"/>
      <c r="X112" s="633"/>
      <c r="Y112" s="633"/>
      <c r="Z112" s="633"/>
    </row>
    <row r="113" spans="1:26" ht="12.75" customHeight="1" x14ac:dyDescent="0.2">
      <c r="A113" s="633"/>
      <c r="B113" s="633"/>
      <c r="C113" s="633"/>
      <c r="D113" s="633"/>
      <c r="E113" s="633"/>
      <c r="F113" s="633"/>
      <c r="G113" s="633"/>
      <c r="H113" s="633"/>
      <c r="I113" s="633"/>
      <c r="J113" s="633"/>
      <c r="K113" s="633"/>
      <c r="L113" s="633"/>
      <c r="M113" s="633"/>
      <c r="N113" s="633"/>
      <c r="O113" s="633"/>
      <c r="P113" s="633"/>
      <c r="Q113" s="633"/>
      <c r="R113" s="633"/>
      <c r="S113" s="633"/>
      <c r="T113" s="633"/>
      <c r="U113" s="633"/>
      <c r="V113" s="633"/>
      <c r="W113" s="633"/>
      <c r="X113" s="633"/>
      <c r="Y113" s="633"/>
      <c r="Z113" s="633"/>
    </row>
    <row r="114" spans="1:26" ht="12.75" customHeight="1" x14ac:dyDescent="0.2">
      <c r="A114" s="633"/>
      <c r="B114" s="633"/>
      <c r="C114" s="633"/>
      <c r="D114" s="633"/>
      <c r="E114" s="633"/>
      <c r="F114" s="633"/>
      <c r="G114" s="633"/>
      <c r="H114" s="633"/>
      <c r="I114" s="633"/>
      <c r="J114" s="633"/>
      <c r="K114" s="633"/>
      <c r="L114" s="633"/>
      <c r="M114" s="633"/>
      <c r="N114" s="633"/>
      <c r="O114" s="633"/>
      <c r="P114" s="633"/>
      <c r="Q114" s="633"/>
      <c r="R114" s="633"/>
      <c r="S114" s="633"/>
      <c r="T114" s="633"/>
      <c r="U114" s="633"/>
      <c r="V114" s="633"/>
      <c r="W114" s="633"/>
      <c r="X114" s="633"/>
      <c r="Y114" s="633"/>
      <c r="Z114" s="633"/>
    </row>
    <row r="115" spans="1:26" ht="12.75" customHeight="1" x14ac:dyDescent="0.2">
      <c r="A115" s="633"/>
      <c r="B115" s="633"/>
      <c r="C115" s="633"/>
      <c r="D115" s="633"/>
      <c r="E115" s="633"/>
      <c r="F115" s="633"/>
      <c r="G115" s="633"/>
      <c r="H115" s="633"/>
      <c r="I115" s="633"/>
      <c r="J115" s="633"/>
      <c r="K115" s="633"/>
      <c r="L115" s="633"/>
      <c r="M115" s="633"/>
      <c r="N115" s="633"/>
      <c r="O115" s="633"/>
      <c r="P115" s="633"/>
      <c r="Q115" s="633"/>
      <c r="R115" s="633"/>
      <c r="S115" s="633"/>
      <c r="T115" s="633"/>
      <c r="U115" s="633"/>
      <c r="V115" s="633"/>
      <c r="W115" s="633"/>
      <c r="X115" s="633"/>
      <c r="Y115" s="633"/>
      <c r="Z115" s="633"/>
    </row>
    <row r="116" spans="1:26" ht="12.75" customHeight="1" x14ac:dyDescent="0.2">
      <c r="A116" s="633"/>
      <c r="B116" s="633"/>
      <c r="C116" s="633"/>
      <c r="D116" s="633"/>
      <c r="E116" s="633"/>
      <c r="F116" s="633"/>
      <c r="G116" s="633"/>
      <c r="H116" s="633"/>
      <c r="I116" s="633"/>
      <c r="J116" s="633"/>
      <c r="K116" s="633"/>
      <c r="L116" s="633"/>
      <c r="M116" s="633"/>
      <c r="N116" s="633"/>
      <c r="O116" s="633"/>
      <c r="P116" s="633"/>
      <c r="Q116" s="633"/>
      <c r="R116" s="633"/>
      <c r="S116" s="633"/>
      <c r="T116" s="633"/>
      <c r="U116" s="633"/>
      <c r="V116" s="633"/>
      <c r="W116" s="633"/>
      <c r="X116" s="633"/>
      <c r="Y116" s="633"/>
      <c r="Z116" s="633"/>
    </row>
    <row r="117" spans="1:26" ht="12.75" customHeight="1" x14ac:dyDescent="0.2">
      <c r="A117" s="633"/>
      <c r="B117" s="633"/>
      <c r="C117" s="633"/>
      <c r="D117" s="633"/>
      <c r="E117" s="633"/>
      <c r="F117" s="633"/>
      <c r="G117" s="633"/>
      <c r="H117" s="633"/>
      <c r="I117" s="633"/>
      <c r="J117" s="633"/>
      <c r="K117" s="633"/>
      <c r="L117" s="633"/>
      <c r="M117" s="633"/>
      <c r="N117" s="633"/>
      <c r="O117" s="633"/>
      <c r="P117" s="633"/>
      <c r="Q117" s="633"/>
      <c r="R117" s="633"/>
      <c r="S117" s="633"/>
      <c r="T117" s="633"/>
      <c r="U117" s="633"/>
      <c r="V117" s="633"/>
      <c r="W117" s="633"/>
      <c r="X117" s="633"/>
      <c r="Y117" s="633"/>
      <c r="Z117" s="633"/>
    </row>
    <row r="118" spans="1:26" ht="12.75" customHeight="1" x14ac:dyDescent="0.2">
      <c r="A118" s="633"/>
      <c r="B118" s="633"/>
      <c r="C118" s="633"/>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row>
    <row r="119" spans="1:26" ht="12.75" customHeight="1" x14ac:dyDescent="0.2">
      <c r="A119" s="633"/>
      <c r="B119" s="633"/>
      <c r="C119" s="633"/>
      <c r="D119" s="633"/>
      <c r="E119" s="633"/>
      <c r="F119" s="633"/>
      <c r="G119" s="633"/>
      <c r="H119" s="633"/>
      <c r="I119" s="633"/>
      <c r="J119" s="633"/>
      <c r="K119" s="633"/>
      <c r="L119" s="633"/>
      <c r="M119" s="633"/>
      <c r="N119" s="633"/>
      <c r="O119" s="633"/>
      <c r="P119" s="633"/>
      <c r="Q119" s="633"/>
      <c r="R119" s="633"/>
      <c r="S119" s="633"/>
      <c r="T119" s="633"/>
      <c r="U119" s="633"/>
      <c r="V119" s="633"/>
      <c r="W119" s="633"/>
      <c r="X119" s="633"/>
      <c r="Y119" s="633"/>
      <c r="Z119" s="633"/>
    </row>
    <row r="120" spans="1:26" ht="12.75" customHeight="1" x14ac:dyDescent="0.2">
      <c r="A120" s="633"/>
      <c r="B120" s="633"/>
      <c r="C120" s="633"/>
      <c r="D120" s="633"/>
      <c r="E120" s="633"/>
      <c r="F120" s="633"/>
      <c r="G120" s="633"/>
      <c r="H120" s="633"/>
      <c r="I120" s="633"/>
      <c r="J120" s="633"/>
      <c r="K120" s="633"/>
      <c r="L120" s="633"/>
      <c r="M120" s="633"/>
      <c r="N120" s="633"/>
      <c r="O120" s="633"/>
      <c r="P120" s="633"/>
      <c r="Q120" s="633"/>
      <c r="R120" s="633"/>
      <c r="S120" s="633"/>
      <c r="T120" s="633"/>
      <c r="U120" s="633"/>
      <c r="V120" s="633"/>
      <c r="W120" s="633"/>
      <c r="X120" s="633"/>
      <c r="Y120" s="633"/>
      <c r="Z120" s="633"/>
    </row>
    <row r="121" spans="1:26" ht="12.75" customHeight="1" x14ac:dyDescent="0.2">
      <c r="A121" s="633"/>
      <c r="B121" s="633"/>
      <c r="C121" s="633"/>
      <c r="D121" s="633"/>
      <c r="E121" s="633"/>
      <c r="F121" s="633"/>
      <c r="G121" s="633"/>
      <c r="H121" s="633"/>
      <c r="I121" s="633"/>
      <c r="J121" s="633"/>
      <c r="K121" s="633"/>
      <c r="L121" s="633"/>
      <c r="M121" s="633"/>
      <c r="N121" s="633"/>
      <c r="O121" s="633"/>
      <c r="P121" s="633"/>
      <c r="Q121" s="633"/>
      <c r="R121" s="633"/>
      <c r="S121" s="633"/>
      <c r="T121" s="633"/>
      <c r="U121" s="633"/>
      <c r="V121" s="633"/>
      <c r="W121" s="633"/>
      <c r="X121" s="633"/>
      <c r="Y121" s="633"/>
      <c r="Z121" s="633"/>
    </row>
    <row r="122" spans="1:26" ht="12.75" customHeight="1" x14ac:dyDescent="0.2">
      <c r="A122" s="633"/>
      <c r="B122" s="633"/>
      <c r="C122" s="633"/>
      <c r="D122" s="633"/>
      <c r="E122" s="633"/>
      <c r="F122" s="633"/>
      <c r="G122" s="633"/>
      <c r="H122" s="633"/>
      <c r="I122" s="633"/>
      <c r="J122" s="633"/>
      <c r="K122" s="633"/>
      <c r="L122" s="633"/>
      <c r="M122" s="633"/>
      <c r="N122" s="633"/>
      <c r="O122" s="633"/>
      <c r="P122" s="633"/>
      <c r="Q122" s="633"/>
      <c r="R122" s="633"/>
      <c r="S122" s="633"/>
      <c r="T122" s="633"/>
      <c r="U122" s="633"/>
      <c r="V122" s="633"/>
      <c r="W122" s="633"/>
      <c r="X122" s="633"/>
      <c r="Y122" s="633"/>
      <c r="Z122" s="633"/>
    </row>
    <row r="123" spans="1:26" ht="12.75" customHeight="1" x14ac:dyDescent="0.2">
      <c r="A123" s="633"/>
      <c r="B123" s="633"/>
      <c r="C123" s="633"/>
      <c r="D123" s="633"/>
      <c r="E123" s="633"/>
      <c r="F123" s="633"/>
      <c r="G123" s="633"/>
      <c r="H123" s="633"/>
      <c r="I123" s="633"/>
      <c r="J123" s="633"/>
      <c r="K123" s="633"/>
      <c r="L123" s="633"/>
      <c r="M123" s="633"/>
      <c r="N123" s="633"/>
      <c r="O123" s="633"/>
      <c r="P123" s="633"/>
      <c r="Q123" s="633"/>
      <c r="R123" s="633"/>
      <c r="S123" s="633"/>
      <c r="T123" s="633"/>
      <c r="U123" s="633"/>
      <c r="V123" s="633"/>
      <c r="W123" s="633"/>
      <c r="X123" s="633"/>
      <c r="Y123" s="633"/>
      <c r="Z123" s="633"/>
    </row>
    <row r="124" spans="1:26" ht="12.75" customHeight="1" x14ac:dyDescent="0.2">
      <c r="A124" s="633"/>
      <c r="B124" s="633"/>
      <c r="C124" s="633"/>
      <c r="D124" s="633"/>
      <c r="E124" s="633"/>
      <c r="F124" s="633"/>
      <c r="G124" s="633"/>
      <c r="H124" s="633"/>
      <c r="I124" s="633"/>
      <c r="J124" s="633"/>
      <c r="K124" s="633"/>
      <c r="L124" s="633"/>
      <c r="M124" s="633"/>
      <c r="N124" s="633"/>
      <c r="O124" s="633"/>
      <c r="P124" s="633"/>
      <c r="Q124" s="633"/>
      <c r="R124" s="633"/>
      <c r="S124" s="633"/>
      <c r="T124" s="633"/>
      <c r="U124" s="633"/>
      <c r="V124" s="633"/>
      <c r="W124" s="633"/>
      <c r="X124" s="633"/>
      <c r="Y124" s="633"/>
      <c r="Z124" s="633"/>
    </row>
    <row r="125" spans="1:26" ht="12.75" customHeight="1" x14ac:dyDescent="0.2">
      <c r="A125" s="633"/>
      <c r="B125" s="633"/>
      <c r="C125" s="633"/>
      <c r="D125" s="633"/>
      <c r="E125" s="633"/>
      <c r="F125" s="633"/>
      <c r="G125" s="633"/>
      <c r="H125" s="633"/>
      <c r="I125" s="633"/>
      <c r="J125" s="633"/>
      <c r="K125" s="633"/>
      <c r="L125" s="633"/>
      <c r="M125" s="633"/>
      <c r="N125" s="633"/>
      <c r="O125" s="633"/>
      <c r="P125" s="633"/>
      <c r="Q125" s="633"/>
      <c r="R125" s="633"/>
      <c r="S125" s="633"/>
      <c r="T125" s="633"/>
      <c r="U125" s="633"/>
      <c r="V125" s="633"/>
      <c r="W125" s="633"/>
      <c r="X125" s="633"/>
      <c r="Y125" s="633"/>
      <c r="Z125" s="633"/>
    </row>
    <row r="126" spans="1:26" ht="12.75" customHeight="1" x14ac:dyDescent="0.2">
      <c r="A126" s="633"/>
      <c r="B126" s="633"/>
      <c r="C126" s="633"/>
      <c r="D126" s="633"/>
      <c r="E126" s="633"/>
      <c r="F126" s="633"/>
      <c r="G126" s="633"/>
      <c r="H126" s="633"/>
      <c r="I126" s="633"/>
      <c r="J126" s="633"/>
      <c r="K126" s="633"/>
      <c r="L126" s="633"/>
      <c r="M126" s="633"/>
      <c r="N126" s="633"/>
      <c r="O126" s="633"/>
      <c r="P126" s="633"/>
      <c r="Q126" s="633"/>
      <c r="R126" s="633"/>
      <c r="S126" s="633"/>
      <c r="T126" s="633"/>
      <c r="U126" s="633"/>
      <c r="V126" s="633"/>
      <c r="W126" s="633"/>
      <c r="X126" s="633"/>
      <c r="Y126" s="633"/>
      <c r="Z126" s="633"/>
    </row>
    <row r="127" spans="1:26" ht="12.75" customHeight="1" x14ac:dyDescent="0.2">
      <c r="A127" s="633"/>
      <c r="B127" s="633"/>
      <c r="C127" s="633"/>
      <c r="D127" s="633"/>
      <c r="E127" s="633"/>
      <c r="F127" s="633"/>
      <c r="G127" s="633"/>
      <c r="H127" s="633"/>
      <c r="I127" s="633"/>
      <c r="J127" s="633"/>
      <c r="K127" s="633"/>
      <c r="L127" s="633"/>
      <c r="M127" s="633"/>
      <c r="N127" s="633"/>
      <c r="O127" s="633"/>
      <c r="P127" s="633"/>
      <c r="Q127" s="633"/>
      <c r="R127" s="633"/>
      <c r="S127" s="633"/>
      <c r="T127" s="633"/>
      <c r="U127" s="633"/>
      <c r="V127" s="633"/>
      <c r="W127" s="633"/>
      <c r="X127" s="633"/>
      <c r="Y127" s="633"/>
      <c r="Z127" s="633"/>
    </row>
    <row r="128" spans="1:26" ht="12.75" customHeight="1" x14ac:dyDescent="0.2">
      <c r="A128" s="633"/>
      <c r="B128" s="633"/>
      <c r="C128" s="633"/>
      <c r="D128" s="633"/>
      <c r="E128" s="633"/>
      <c r="F128" s="633"/>
      <c r="G128" s="633"/>
      <c r="H128" s="633"/>
      <c r="I128" s="633"/>
      <c r="J128" s="633"/>
      <c r="K128" s="633"/>
      <c r="L128" s="633"/>
      <c r="M128" s="633"/>
      <c r="N128" s="633"/>
      <c r="O128" s="633"/>
      <c r="P128" s="633"/>
      <c r="Q128" s="633"/>
      <c r="R128" s="633"/>
      <c r="S128" s="633"/>
      <c r="T128" s="633"/>
      <c r="U128" s="633"/>
      <c r="V128" s="633"/>
      <c r="W128" s="633"/>
      <c r="X128" s="633"/>
      <c r="Y128" s="633"/>
      <c r="Z128" s="633"/>
    </row>
    <row r="129" spans="1:26" ht="12.75" customHeight="1" x14ac:dyDescent="0.2">
      <c r="A129" s="633"/>
      <c r="B129" s="633"/>
      <c r="C129" s="633"/>
      <c r="D129" s="633"/>
      <c r="E129" s="633"/>
      <c r="F129" s="633"/>
      <c r="G129" s="633"/>
      <c r="H129" s="633"/>
      <c r="I129" s="633"/>
      <c r="J129" s="633"/>
      <c r="K129" s="633"/>
      <c r="L129" s="633"/>
      <c r="M129" s="633"/>
      <c r="N129" s="633"/>
      <c r="O129" s="633"/>
      <c r="P129" s="633"/>
      <c r="Q129" s="633"/>
      <c r="R129" s="633"/>
      <c r="S129" s="633"/>
      <c r="T129" s="633"/>
      <c r="U129" s="633"/>
      <c r="V129" s="633"/>
      <c r="W129" s="633"/>
      <c r="X129" s="633"/>
      <c r="Y129" s="633"/>
      <c r="Z129" s="633"/>
    </row>
    <row r="130" spans="1:26" ht="12.75" customHeight="1" x14ac:dyDescent="0.2">
      <c r="A130" s="633"/>
      <c r="B130" s="633"/>
      <c r="C130" s="633"/>
      <c r="D130" s="633"/>
      <c r="E130" s="633"/>
      <c r="F130" s="633"/>
      <c r="G130" s="633"/>
      <c r="H130" s="633"/>
      <c r="I130" s="633"/>
      <c r="J130" s="633"/>
      <c r="K130" s="633"/>
      <c r="L130" s="633"/>
      <c r="M130" s="633"/>
      <c r="N130" s="633"/>
      <c r="O130" s="633"/>
      <c r="P130" s="633"/>
      <c r="Q130" s="633"/>
      <c r="R130" s="633"/>
      <c r="S130" s="633"/>
      <c r="T130" s="633"/>
      <c r="U130" s="633"/>
      <c r="V130" s="633"/>
      <c r="W130" s="633"/>
      <c r="X130" s="633"/>
      <c r="Y130" s="633"/>
      <c r="Z130" s="633"/>
    </row>
    <row r="131" spans="1:26" ht="12.75" customHeight="1" x14ac:dyDescent="0.2">
      <c r="A131" s="633"/>
      <c r="B131" s="633"/>
      <c r="C131" s="633"/>
      <c r="D131" s="633"/>
      <c r="E131" s="633"/>
      <c r="F131" s="633"/>
      <c r="G131" s="633"/>
      <c r="H131" s="633"/>
      <c r="I131" s="633"/>
      <c r="J131" s="633"/>
      <c r="K131" s="633"/>
      <c r="L131" s="633"/>
      <c r="M131" s="633"/>
      <c r="N131" s="633"/>
      <c r="O131" s="633"/>
      <c r="P131" s="633"/>
      <c r="Q131" s="633"/>
      <c r="R131" s="633"/>
      <c r="S131" s="633"/>
      <c r="T131" s="633"/>
      <c r="U131" s="633"/>
      <c r="V131" s="633"/>
      <c r="W131" s="633"/>
      <c r="X131" s="633"/>
      <c r="Y131" s="633"/>
      <c r="Z131" s="633"/>
    </row>
    <row r="132" spans="1:26" ht="12.75" customHeight="1" x14ac:dyDescent="0.2">
      <c r="A132" s="633"/>
      <c r="B132" s="633"/>
      <c r="C132" s="633"/>
      <c r="D132" s="633"/>
      <c r="E132" s="633"/>
      <c r="F132" s="633"/>
      <c r="G132" s="633"/>
      <c r="H132" s="633"/>
      <c r="I132" s="633"/>
      <c r="J132" s="633"/>
      <c r="K132" s="633"/>
      <c r="L132" s="633"/>
      <c r="M132" s="633"/>
      <c r="N132" s="633"/>
      <c r="O132" s="633"/>
      <c r="P132" s="633"/>
      <c r="Q132" s="633"/>
      <c r="R132" s="633"/>
      <c r="S132" s="633"/>
      <c r="T132" s="633"/>
      <c r="U132" s="633"/>
      <c r="V132" s="633"/>
      <c r="W132" s="633"/>
      <c r="X132" s="633"/>
      <c r="Y132" s="633"/>
      <c r="Z132" s="633"/>
    </row>
    <row r="133" spans="1:26" ht="12.75" customHeight="1" x14ac:dyDescent="0.2">
      <c r="A133" s="633"/>
      <c r="B133" s="633"/>
      <c r="C133" s="633"/>
      <c r="D133" s="633"/>
      <c r="E133" s="633"/>
      <c r="F133" s="633"/>
      <c r="G133" s="633"/>
      <c r="H133" s="633"/>
      <c r="I133" s="633"/>
      <c r="J133" s="633"/>
      <c r="K133" s="633"/>
      <c r="L133" s="633"/>
      <c r="M133" s="633"/>
      <c r="N133" s="633"/>
      <c r="O133" s="633"/>
      <c r="P133" s="633"/>
      <c r="Q133" s="633"/>
      <c r="R133" s="633"/>
      <c r="S133" s="633"/>
      <c r="T133" s="633"/>
      <c r="U133" s="633"/>
      <c r="V133" s="633"/>
      <c r="W133" s="633"/>
      <c r="X133" s="633"/>
      <c r="Y133" s="633"/>
      <c r="Z133" s="633"/>
    </row>
    <row r="134" spans="1:26" ht="12.75" customHeight="1" x14ac:dyDescent="0.2">
      <c r="A134" s="633"/>
      <c r="B134" s="633"/>
      <c r="C134" s="633"/>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row>
    <row r="135" spans="1:26" ht="12.75" customHeight="1" x14ac:dyDescent="0.2">
      <c r="A135" s="633"/>
      <c r="B135" s="633"/>
      <c r="C135" s="633"/>
      <c r="D135" s="633"/>
      <c r="E135" s="633"/>
      <c r="F135" s="633"/>
      <c r="G135" s="633"/>
      <c r="H135" s="633"/>
      <c r="I135" s="633"/>
      <c r="J135" s="633"/>
      <c r="K135" s="633"/>
      <c r="L135" s="633"/>
      <c r="M135" s="633"/>
      <c r="N135" s="633"/>
      <c r="O135" s="633"/>
      <c r="P135" s="633"/>
      <c r="Q135" s="633"/>
      <c r="R135" s="633"/>
      <c r="S135" s="633"/>
      <c r="T135" s="633"/>
      <c r="U135" s="633"/>
      <c r="V135" s="633"/>
      <c r="W135" s="633"/>
      <c r="X135" s="633"/>
      <c r="Y135" s="633"/>
      <c r="Z135" s="633"/>
    </row>
    <row r="136" spans="1:26" ht="12.75" customHeight="1" x14ac:dyDescent="0.2">
      <c r="A136" s="633"/>
      <c r="B136" s="633"/>
      <c r="C136" s="633"/>
      <c r="D136" s="633"/>
      <c r="E136" s="633"/>
      <c r="F136" s="633"/>
      <c r="G136" s="633"/>
      <c r="H136" s="633"/>
      <c r="I136" s="633"/>
      <c r="J136" s="633"/>
      <c r="K136" s="633"/>
      <c r="L136" s="633"/>
      <c r="M136" s="633"/>
      <c r="N136" s="633"/>
      <c r="O136" s="633"/>
      <c r="P136" s="633"/>
      <c r="Q136" s="633"/>
      <c r="R136" s="633"/>
      <c r="S136" s="633"/>
      <c r="T136" s="633"/>
      <c r="U136" s="633"/>
      <c r="V136" s="633"/>
      <c r="W136" s="633"/>
      <c r="X136" s="633"/>
      <c r="Y136" s="633"/>
      <c r="Z136" s="633"/>
    </row>
    <row r="137" spans="1:26" ht="12.75" customHeight="1" x14ac:dyDescent="0.2">
      <c r="A137" s="633"/>
      <c r="B137" s="633"/>
      <c r="C137" s="633"/>
      <c r="D137" s="633"/>
      <c r="E137" s="633"/>
      <c r="F137" s="633"/>
      <c r="G137" s="633"/>
      <c r="H137" s="633"/>
      <c r="I137" s="633"/>
      <c r="J137" s="633"/>
      <c r="K137" s="633"/>
      <c r="L137" s="633"/>
      <c r="M137" s="633"/>
      <c r="N137" s="633"/>
      <c r="O137" s="633"/>
      <c r="P137" s="633"/>
      <c r="Q137" s="633"/>
      <c r="R137" s="633"/>
      <c r="S137" s="633"/>
      <c r="T137" s="633"/>
      <c r="U137" s="633"/>
      <c r="V137" s="633"/>
      <c r="W137" s="633"/>
      <c r="X137" s="633"/>
      <c r="Y137" s="633"/>
      <c r="Z137" s="633"/>
    </row>
    <row r="138" spans="1:26" ht="12.75" customHeight="1" x14ac:dyDescent="0.2">
      <c r="A138" s="633"/>
      <c r="B138" s="633"/>
      <c r="C138" s="633"/>
      <c r="D138" s="633"/>
      <c r="E138" s="633"/>
      <c r="F138" s="633"/>
      <c r="G138" s="633"/>
      <c r="H138" s="633"/>
      <c r="I138" s="633"/>
      <c r="J138" s="633"/>
      <c r="K138" s="633"/>
      <c r="L138" s="633"/>
      <c r="M138" s="633"/>
      <c r="N138" s="633"/>
      <c r="O138" s="633"/>
      <c r="P138" s="633"/>
      <c r="Q138" s="633"/>
      <c r="R138" s="633"/>
      <c r="S138" s="633"/>
      <c r="T138" s="633"/>
      <c r="U138" s="633"/>
      <c r="V138" s="633"/>
      <c r="W138" s="633"/>
      <c r="X138" s="633"/>
      <c r="Y138" s="633"/>
      <c r="Z138" s="633"/>
    </row>
    <row r="139" spans="1:26" ht="12.75" customHeight="1" x14ac:dyDescent="0.2">
      <c r="A139" s="633"/>
      <c r="B139" s="633"/>
      <c r="C139" s="633"/>
      <c r="D139" s="633"/>
      <c r="E139" s="633"/>
      <c r="F139" s="633"/>
      <c r="G139" s="633"/>
      <c r="H139" s="633"/>
      <c r="I139" s="633"/>
      <c r="J139" s="633"/>
      <c r="K139" s="633"/>
      <c r="L139" s="633"/>
      <c r="M139" s="633"/>
      <c r="N139" s="633"/>
      <c r="O139" s="633"/>
      <c r="P139" s="633"/>
      <c r="Q139" s="633"/>
      <c r="R139" s="633"/>
      <c r="S139" s="633"/>
      <c r="T139" s="633"/>
      <c r="U139" s="633"/>
      <c r="V139" s="633"/>
      <c r="W139" s="633"/>
      <c r="X139" s="633"/>
      <c r="Y139" s="633"/>
      <c r="Z139" s="633"/>
    </row>
    <row r="140" spans="1:26" ht="12.75" customHeight="1" x14ac:dyDescent="0.2">
      <c r="A140" s="633"/>
      <c r="B140" s="633"/>
      <c r="C140" s="633"/>
      <c r="D140" s="633"/>
      <c r="E140" s="633"/>
      <c r="F140" s="633"/>
      <c r="G140" s="633"/>
      <c r="H140" s="633"/>
      <c r="I140" s="633"/>
      <c r="J140" s="633"/>
      <c r="K140" s="633"/>
      <c r="L140" s="633"/>
      <c r="M140" s="633"/>
      <c r="N140" s="633"/>
      <c r="O140" s="633"/>
      <c r="P140" s="633"/>
      <c r="Q140" s="633"/>
      <c r="R140" s="633"/>
      <c r="S140" s="633"/>
      <c r="T140" s="633"/>
      <c r="U140" s="633"/>
      <c r="V140" s="633"/>
      <c r="W140" s="633"/>
      <c r="X140" s="633"/>
      <c r="Y140" s="633"/>
      <c r="Z140" s="633"/>
    </row>
    <row r="141" spans="1:26" ht="12.75" customHeight="1" x14ac:dyDescent="0.2">
      <c r="A141" s="633"/>
      <c r="B141" s="633"/>
      <c r="C141" s="633"/>
      <c r="D141" s="633"/>
      <c r="E141" s="633"/>
      <c r="F141" s="633"/>
      <c r="G141" s="633"/>
      <c r="H141" s="633"/>
      <c r="I141" s="633"/>
      <c r="J141" s="633"/>
      <c r="K141" s="633"/>
      <c r="L141" s="633"/>
      <c r="M141" s="633"/>
      <c r="N141" s="633"/>
      <c r="O141" s="633"/>
      <c r="P141" s="633"/>
      <c r="Q141" s="633"/>
      <c r="R141" s="633"/>
      <c r="S141" s="633"/>
      <c r="T141" s="633"/>
      <c r="U141" s="633"/>
      <c r="V141" s="633"/>
      <c r="W141" s="633"/>
      <c r="X141" s="633"/>
      <c r="Y141" s="633"/>
      <c r="Z141" s="633"/>
    </row>
    <row r="142" spans="1:26" ht="12.75" customHeight="1" x14ac:dyDescent="0.2">
      <c r="A142" s="633"/>
      <c r="B142" s="633"/>
      <c r="C142" s="633"/>
      <c r="D142" s="633"/>
      <c r="E142" s="633"/>
      <c r="F142" s="633"/>
      <c r="G142" s="633"/>
      <c r="H142" s="633"/>
      <c r="I142" s="633"/>
      <c r="J142" s="633"/>
      <c r="K142" s="633"/>
      <c r="L142" s="633"/>
      <c r="M142" s="633"/>
      <c r="N142" s="633"/>
      <c r="O142" s="633"/>
      <c r="P142" s="633"/>
      <c r="Q142" s="633"/>
      <c r="R142" s="633"/>
      <c r="S142" s="633"/>
      <c r="T142" s="633"/>
      <c r="U142" s="633"/>
      <c r="V142" s="633"/>
      <c r="W142" s="633"/>
      <c r="X142" s="633"/>
      <c r="Y142" s="633"/>
      <c r="Z142" s="633"/>
    </row>
    <row r="143" spans="1:26" ht="12.75" customHeight="1" x14ac:dyDescent="0.2">
      <c r="A143" s="633"/>
      <c r="B143" s="633"/>
      <c r="C143" s="633"/>
      <c r="D143" s="633"/>
      <c r="E143" s="633"/>
      <c r="F143" s="633"/>
      <c r="G143" s="633"/>
      <c r="H143" s="633"/>
      <c r="I143" s="633"/>
      <c r="J143" s="633"/>
      <c r="K143" s="633"/>
      <c r="L143" s="633"/>
      <c r="M143" s="633"/>
      <c r="N143" s="633"/>
      <c r="O143" s="633"/>
      <c r="P143" s="633"/>
      <c r="Q143" s="633"/>
      <c r="R143" s="633"/>
      <c r="S143" s="633"/>
      <c r="T143" s="633"/>
      <c r="U143" s="633"/>
      <c r="V143" s="633"/>
      <c r="W143" s="633"/>
      <c r="X143" s="633"/>
      <c r="Y143" s="633"/>
      <c r="Z143" s="633"/>
    </row>
    <row r="144" spans="1:26" ht="12.75" customHeight="1" x14ac:dyDescent="0.2">
      <c r="A144" s="633"/>
      <c r="B144" s="633"/>
      <c r="C144" s="633"/>
      <c r="D144" s="633"/>
      <c r="E144" s="633"/>
      <c r="F144" s="633"/>
      <c r="G144" s="633"/>
      <c r="H144" s="633"/>
      <c r="I144" s="633"/>
      <c r="J144" s="633"/>
      <c r="K144" s="633"/>
      <c r="L144" s="633"/>
      <c r="M144" s="633"/>
      <c r="N144" s="633"/>
      <c r="O144" s="633"/>
      <c r="P144" s="633"/>
      <c r="Q144" s="633"/>
      <c r="R144" s="633"/>
      <c r="S144" s="633"/>
      <c r="T144" s="633"/>
      <c r="U144" s="633"/>
      <c r="V144" s="633"/>
      <c r="W144" s="633"/>
      <c r="X144" s="633"/>
      <c r="Y144" s="633"/>
      <c r="Z144" s="633"/>
    </row>
    <row r="145" spans="1:26" ht="12.75" customHeight="1" x14ac:dyDescent="0.2">
      <c r="A145" s="633"/>
      <c r="B145" s="633"/>
      <c r="C145" s="633"/>
      <c r="D145" s="633"/>
      <c r="E145" s="633"/>
      <c r="F145" s="633"/>
      <c r="G145" s="633"/>
      <c r="H145" s="633"/>
      <c r="I145" s="633"/>
      <c r="J145" s="633"/>
      <c r="K145" s="633"/>
      <c r="L145" s="633"/>
      <c r="M145" s="633"/>
      <c r="N145" s="633"/>
      <c r="O145" s="633"/>
      <c r="P145" s="633"/>
      <c r="Q145" s="633"/>
      <c r="R145" s="633"/>
      <c r="S145" s="633"/>
      <c r="T145" s="633"/>
      <c r="U145" s="633"/>
      <c r="V145" s="633"/>
      <c r="W145" s="633"/>
      <c r="X145" s="633"/>
      <c r="Y145" s="633"/>
      <c r="Z145" s="633"/>
    </row>
    <row r="146" spans="1:26" ht="12.75" customHeight="1" x14ac:dyDescent="0.2">
      <c r="A146" s="633"/>
      <c r="B146" s="633"/>
      <c r="C146" s="633"/>
      <c r="D146" s="633"/>
      <c r="E146" s="633"/>
      <c r="F146" s="633"/>
      <c r="G146" s="633"/>
      <c r="H146" s="633"/>
      <c r="I146" s="633"/>
      <c r="J146" s="633"/>
      <c r="K146" s="633"/>
      <c r="L146" s="633"/>
      <c r="M146" s="633"/>
      <c r="N146" s="633"/>
      <c r="O146" s="633"/>
      <c r="P146" s="633"/>
      <c r="Q146" s="633"/>
      <c r="R146" s="633"/>
      <c r="S146" s="633"/>
      <c r="T146" s="633"/>
      <c r="U146" s="633"/>
      <c r="V146" s="633"/>
      <c r="W146" s="633"/>
      <c r="X146" s="633"/>
      <c r="Y146" s="633"/>
      <c r="Z146" s="633"/>
    </row>
    <row r="147" spans="1:26" ht="12.75" customHeight="1" x14ac:dyDescent="0.2">
      <c r="A147" s="633"/>
      <c r="B147" s="633"/>
      <c r="C147" s="633"/>
      <c r="D147" s="633"/>
      <c r="E147" s="633"/>
      <c r="F147" s="633"/>
      <c r="G147" s="633"/>
      <c r="H147" s="633"/>
      <c r="I147" s="633"/>
      <c r="J147" s="633"/>
      <c r="K147" s="633"/>
      <c r="L147" s="633"/>
      <c r="M147" s="633"/>
      <c r="N147" s="633"/>
      <c r="O147" s="633"/>
      <c r="P147" s="633"/>
      <c r="Q147" s="633"/>
      <c r="R147" s="633"/>
      <c r="S147" s="633"/>
      <c r="T147" s="633"/>
      <c r="U147" s="633"/>
      <c r="V147" s="633"/>
      <c r="W147" s="633"/>
      <c r="X147" s="633"/>
      <c r="Y147" s="633"/>
      <c r="Z147" s="633"/>
    </row>
    <row r="148" spans="1:26" ht="12.75" customHeight="1" x14ac:dyDescent="0.2">
      <c r="A148" s="633"/>
      <c r="B148" s="633"/>
      <c r="C148" s="633"/>
      <c r="D148" s="633"/>
      <c r="E148" s="633"/>
      <c r="F148" s="633"/>
      <c r="G148" s="633"/>
      <c r="H148" s="633"/>
      <c r="I148" s="633"/>
      <c r="J148" s="633"/>
      <c r="K148" s="633"/>
      <c r="L148" s="633"/>
      <c r="M148" s="633"/>
      <c r="N148" s="633"/>
      <c r="O148" s="633"/>
      <c r="P148" s="633"/>
      <c r="Q148" s="633"/>
      <c r="R148" s="633"/>
      <c r="S148" s="633"/>
      <c r="T148" s="633"/>
      <c r="U148" s="633"/>
      <c r="V148" s="633"/>
      <c r="W148" s="633"/>
      <c r="X148" s="633"/>
      <c r="Y148" s="633"/>
      <c r="Z148" s="633"/>
    </row>
    <row r="149" spans="1:26" ht="12.75" customHeight="1" x14ac:dyDescent="0.2">
      <c r="A149" s="633"/>
      <c r="B149" s="633"/>
      <c r="C149" s="633"/>
      <c r="D149" s="633"/>
      <c r="E149" s="633"/>
      <c r="F149" s="633"/>
      <c r="G149" s="633"/>
      <c r="H149" s="633"/>
      <c r="I149" s="633"/>
      <c r="J149" s="633"/>
      <c r="K149" s="633"/>
      <c r="L149" s="633"/>
      <c r="M149" s="633"/>
      <c r="N149" s="633"/>
      <c r="O149" s="633"/>
      <c r="P149" s="633"/>
      <c r="Q149" s="633"/>
      <c r="R149" s="633"/>
      <c r="S149" s="633"/>
      <c r="T149" s="633"/>
      <c r="U149" s="633"/>
      <c r="V149" s="633"/>
      <c r="W149" s="633"/>
      <c r="X149" s="633"/>
      <c r="Y149" s="633"/>
      <c r="Z149" s="633"/>
    </row>
    <row r="150" spans="1:26" ht="12.75" customHeight="1" x14ac:dyDescent="0.2">
      <c r="A150" s="633"/>
      <c r="B150" s="633"/>
      <c r="C150" s="633"/>
      <c r="D150" s="633"/>
      <c r="E150" s="633"/>
      <c r="F150" s="633"/>
      <c r="G150" s="633"/>
      <c r="H150" s="633"/>
      <c r="I150" s="633"/>
      <c r="J150" s="633"/>
      <c r="K150" s="633"/>
      <c r="L150" s="633"/>
      <c r="M150" s="633"/>
      <c r="N150" s="633"/>
      <c r="O150" s="633"/>
      <c r="P150" s="633"/>
      <c r="Q150" s="633"/>
      <c r="R150" s="633"/>
      <c r="S150" s="633"/>
      <c r="T150" s="633"/>
      <c r="U150" s="633"/>
      <c r="V150" s="633"/>
      <c r="W150" s="633"/>
      <c r="X150" s="633"/>
      <c r="Y150" s="633"/>
      <c r="Z150" s="633"/>
    </row>
    <row r="151" spans="1:26" ht="12.75" customHeight="1" x14ac:dyDescent="0.2">
      <c r="A151" s="633"/>
      <c r="B151" s="633"/>
      <c r="C151" s="633"/>
      <c r="D151" s="633"/>
      <c r="E151" s="633"/>
      <c r="F151" s="633"/>
      <c r="G151" s="633"/>
      <c r="H151" s="633"/>
      <c r="I151" s="633"/>
      <c r="J151" s="633"/>
      <c r="K151" s="633"/>
      <c r="L151" s="633"/>
      <c r="M151" s="633"/>
      <c r="N151" s="633"/>
      <c r="O151" s="633"/>
      <c r="P151" s="633"/>
      <c r="Q151" s="633"/>
      <c r="R151" s="633"/>
      <c r="S151" s="633"/>
      <c r="T151" s="633"/>
      <c r="U151" s="633"/>
      <c r="V151" s="633"/>
      <c r="W151" s="633"/>
      <c r="X151" s="633"/>
      <c r="Y151" s="633"/>
      <c r="Z151" s="633"/>
    </row>
    <row r="152" spans="1:26" ht="12.75" customHeight="1" x14ac:dyDescent="0.2">
      <c r="A152" s="633"/>
      <c r="B152" s="633"/>
      <c r="C152" s="633"/>
      <c r="D152" s="633"/>
      <c r="E152" s="633"/>
      <c r="F152" s="633"/>
      <c r="G152" s="633"/>
      <c r="H152" s="633"/>
      <c r="I152" s="633"/>
      <c r="J152" s="633"/>
      <c r="K152" s="633"/>
      <c r="L152" s="633"/>
      <c r="M152" s="633"/>
      <c r="N152" s="633"/>
      <c r="O152" s="633"/>
      <c r="P152" s="633"/>
      <c r="Q152" s="633"/>
      <c r="R152" s="633"/>
      <c r="S152" s="633"/>
      <c r="T152" s="633"/>
      <c r="U152" s="633"/>
      <c r="V152" s="633"/>
      <c r="W152" s="633"/>
      <c r="X152" s="633"/>
      <c r="Y152" s="633"/>
      <c r="Z152" s="633"/>
    </row>
    <row r="153" spans="1:26" ht="12.75" customHeight="1" x14ac:dyDescent="0.2">
      <c r="A153" s="633"/>
      <c r="B153" s="633"/>
      <c r="C153" s="633"/>
      <c r="D153" s="633"/>
      <c r="E153" s="633"/>
      <c r="F153" s="633"/>
      <c r="G153" s="633"/>
      <c r="H153" s="633"/>
      <c r="I153" s="633"/>
      <c r="J153" s="633"/>
      <c r="K153" s="633"/>
      <c r="L153" s="633"/>
      <c r="M153" s="633"/>
      <c r="N153" s="633"/>
      <c r="O153" s="633"/>
      <c r="P153" s="633"/>
      <c r="Q153" s="633"/>
      <c r="R153" s="633"/>
      <c r="S153" s="633"/>
      <c r="T153" s="633"/>
      <c r="U153" s="633"/>
      <c r="V153" s="633"/>
      <c r="W153" s="633"/>
      <c r="X153" s="633"/>
      <c r="Y153" s="633"/>
      <c r="Z153" s="633"/>
    </row>
    <row r="154" spans="1:26" ht="12.75" customHeight="1" x14ac:dyDescent="0.2">
      <c r="A154" s="633"/>
      <c r="B154" s="633"/>
      <c r="C154" s="633"/>
      <c r="D154" s="633"/>
      <c r="E154" s="633"/>
      <c r="F154" s="633"/>
      <c r="G154" s="633"/>
      <c r="H154" s="633"/>
      <c r="I154" s="633"/>
      <c r="J154" s="633"/>
      <c r="K154" s="633"/>
      <c r="L154" s="633"/>
      <c r="M154" s="633"/>
      <c r="N154" s="633"/>
      <c r="O154" s="633"/>
      <c r="P154" s="633"/>
      <c r="Q154" s="633"/>
      <c r="R154" s="633"/>
      <c r="S154" s="633"/>
      <c r="T154" s="633"/>
      <c r="U154" s="633"/>
      <c r="V154" s="633"/>
      <c r="W154" s="633"/>
      <c r="X154" s="633"/>
      <c r="Y154" s="633"/>
      <c r="Z154" s="633"/>
    </row>
    <row r="155" spans="1:26" ht="12.75" customHeight="1" x14ac:dyDescent="0.2">
      <c r="A155" s="633"/>
      <c r="B155" s="633"/>
      <c r="C155" s="633"/>
      <c r="D155" s="633"/>
      <c r="E155" s="633"/>
      <c r="F155" s="633"/>
      <c r="G155" s="633"/>
      <c r="H155" s="633"/>
      <c r="I155" s="633"/>
      <c r="J155" s="633"/>
      <c r="K155" s="633"/>
      <c r="L155" s="633"/>
      <c r="M155" s="633"/>
      <c r="N155" s="633"/>
      <c r="O155" s="633"/>
      <c r="P155" s="633"/>
      <c r="Q155" s="633"/>
      <c r="R155" s="633"/>
      <c r="S155" s="633"/>
      <c r="T155" s="633"/>
      <c r="U155" s="633"/>
      <c r="V155" s="633"/>
      <c r="W155" s="633"/>
      <c r="X155" s="633"/>
      <c r="Y155" s="633"/>
      <c r="Z155" s="633"/>
    </row>
    <row r="156" spans="1:26" ht="12.75" customHeight="1" x14ac:dyDescent="0.2">
      <c r="A156" s="633"/>
      <c r="B156" s="633"/>
      <c r="C156" s="633"/>
      <c r="D156" s="633"/>
      <c r="E156" s="633"/>
      <c r="F156" s="633"/>
      <c r="G156" s="633"/>
      <c r="H156" s="633"/>
      <c r="I156" s="633"/>
      <c r="J156" s="633"/>
      <c r="K156" s="633"/>
      <c r="L156" s="633"/>
      <c r="M156" s="633"/>
      <c r="N156" s="633"/>
      <c r="O156" s="633"/>
      <c r="P156" s="633"/>
      <c r="Q156" s="633"/>
      <c r="R156" s="633"/>
      <c r="S156" s="633"/>
      <c r="T156" s="633"/>
      <c r="U156" s="633"/>
      <c r="V156" s="633"/>
      <c r="W156" s="633"/>
      <c r="X156" s="633"/>
      <c r="Y156" s="633"/>
      <c r="Z156" s="633"/>
    </row>
    <row r="157" spans="1:26" ht="12.75" customHeight="1" x14ac:dyDescent="0.2">
      <c r="A157" s="633"/>
      <c r="B157" s="633"/>
      <c r="C157" s="633"/>
      <c r="D157" s="633"/>
      <c r="E157" s="633"/>
      <c r="F157" s="633"/>
      <c r="G157" s="633"/>
      <c r="H157" s="633"/>
      <c r="I157" s="633"/>
      <c r="J157" s="633"/>
      <c r="K157" s="633"/>
      <c r="L157" s="633"/>
      <c r="M157" s="633"/>
      <c r="N157" s="633"/>
      <c r="O157" s="633"/>
      <c r="P157" s="633"/>
      <c r="Q157" s="633"/>
      <c r="R157" s="633"/>
      <c r="S157" s="633"/>
      <c r="T157" s="633"/>
      <c r="U157" s="633"/>
      <c r="V157" s="633"/>
      <c r="W157" s="633"/>
      <c r="X157" s="633"/>
      <c r="Y157" s="633"/>
      <c r="Z157" s="633"/>
    </row>
    <row r="158" spans="1:26" ht="12.75" customHeight="1" x14ac:dyDescent="0.2">
      <c r="A158" s="633"/>
      <c r="B158" s="633"/>
      <c r="C158" s="633"/>
      <c r="D158" s="633"/>
      <c r="E158" s="633"/>
      <c r="F158" s="633"/>
      <c r="G158" s="633"/>
      <c r="H158" s="633"/>
      <c r="I158" s="633"/>
      <c r="J158" s="633"/>
      <c r="K158" s="633"/>
      <c r="L158" s="633"/>
      <c r="M158" s="633"/>
      <c r="N158" s="633"/>
      <c r="O158" s="633"/>
      <c r="P158" s="633"/>
      <c r="Q158" s="633"/>
      <c r="R158" s="633"/>
      <c r="S158" s="633"/>
      <c r="T158" s="633"/>
      <c r="U158" s="633"/>
      <c r="V158" s="633"/>
      <c r="W158" s="633"/>
      <c r="X158" s="633"/>
      <c r="Y158" s="633"/>
      <c r="Z158" s="633"/>
    </row>
    <row r="159" spans="1:26" ht="12.75" customHeight="1" x14ac:dyDescent="0.2">
      <c r="A159" s="633"/>
      <c r="B159" s="633"/>
      <c r="C159" s="633"/>
      <c r="D159" s="633"/>
      <c r="E159" s="633"/>
      <c r="F159" s="633"/>
      <c r="G159" s="633"/>
      <c r="H159" s="633"/>
      <c r="I159" s="633"/>
      <c r="J159" s="633"/>
      <c r="K159" s="633"/>
      <c r="L159" s="633"/>
      <c r="M159" s="633"/>
      <c r="N159" s="633"/>
      <c r="O159" s="633"/>
      <c r="P159" s="633"/>
      <c r="Q159" s="633"/>
      <c r="R159" s="633"/>
      <c r="S159" s="633"/>
      <c r="T159" s="633"/>
      <c r="U159" s="633"/>
      <c r="V159" s="633"/>
      <c r="W159" s="633"/>
      <c r="X159" s="633"/>
      <c r="Y159" s="633"/>
      <c r="Z159" s="633"/>
    </row>
    <row r="160" spans="1:26" ht="12.75" customHeight="1" x14ac:dyDescent="0.2">
      <c r="A160" s="633"/>
      <c r="B160" s="633"/>
      <c r="C160" s="633"/>
      <c r="D160" s="633"/>
      <c r="E160" s="633"/>
      <c r="F160" s="633"/>
      <c r="G160" s="633"/>
      <c r="H160" s="633"/>
      <c r="I160" s="633"/>
      <c r="J160" s="633"/>
      <c r="K160" s="633"/>
      <c r="L160" s="633"/>
      <c r="M160" s="633"/>
      <c r="N160" s="633"/>
      <c r="O160" s="633"/>
      <c r="P160" s="633"/>
      <c r="Q160" s="633"/>
      <c r="R160" s="633"/>
      <c r="S160" s="633"/>
      <c r="T160" s="633"/>
      <c r="U160" s="633"/>
      <c r="V160" s="633"/>
      <c r="W160" s="633"/>
      <c r="X160" s="633"/>
      <c r="Y160" s="633"/>
      <c r="Z160" s="633"/>
    </row>
    <row r="161" spans="1:26" ht="12.75" customHeight="1" x14ac:dyDescent="0.2">
      <c r="A161" s="633"/>
      <c r="B161" s="633"/>
      <c r="C161" s="633"/>
      <c r="D161" s="633"/>
      <c r="E161" s="633"/>
      <c r="F161" s="633"/>
      <c r="G161" s="633"/>
      <c r="H161" s="633"/>
      <c r="I161" s="633"/>
      <c r="J161" s="633"/>
      <c r="K161" s="633"/>
      <c r="L161" s="633"/>
      <c r="M161" s="633"/>
      <c r="N161" s="633"/>
      <c r="O161" s="633"/>
      <c r="P161" s="633"/>
      <c r="Q161" s="633"/>
      <c r="R161" s="633"/>
      <c r="S161" s="633"/>
      <c r="T161" s="633"/>
      <c r="U161" s="633"/>
      <c r="V161" s="633"/>
      <c r="W161" s="633"/>
      <c r="X161" s="633"/>
      <c r="Y161" s="633"/>
      <c r="Z161" s="633"/>
    </row>
    <row r="162" spans="1:26" ht="12.75" customHeight="1" x14ac:dyDescent="0.2">
      <c r="A162" s="633"/>
      <c r="B162" s="633"/>
      <c r="C162" s="633"/>
      <c r="D162" s="633"/>
      <c r="E162" s="633"/>
      <c r="F162" s="633"/>
      <c r="G162" s="633"/>
      <c r="H162" s="633"/>
      <c r="I162" s="633"/>
      <c r="J162" s="633"/>
      <c r="K162" s="633"/>
      <c r="L162" s="633"/>
      <c r="M162" s="633"/>
      <c r="N162" s="633"/>
      <c r="O162" s="633"/>
      <c r="P162" s="633"/>
      <c r="Q162" s="633"/>
      <c r="R162" s="633"/>
      <c r="S162" s="633"/>
      <c r="T162" s="633"/>
      <c r="U162" s="633"/>
      <c r="V162" s="633"/>
      <c r="W162" s="633"/>
      <c r="X162" s="633"/>
      <c r="Y162" s="633"/>
      <c r="Z162" s="633"/>
    </row>
    <row r="163" spans="1:26" ht="12.75" customHeight="1" x14ac:dyDescent="0.2">
      <c r="A163" s="633"/>
      <c r="B163" s="633"/>
      <c r="C163" s="633"/>
      <c r="D163" s="633"/>
      <c r="E163" s="633"/>
      <c r="F163" s="633"/>
      <c r="G163" s="633"/>
      <c r="H163" s="633"/>
      <c r="I163" s="633"/>
      <c r="J163" s="633"/>
      <c r="K163" s="633"/>
      <c r="L163" s="633"/>
      <c r="M163" s="633"/>
      <c r="N163" s="633"/>
      <c r="O163" s="633"/>
      <c r="P163" s="633"/>
      <c r="Q163" s="633"/>
      <c r="R163" s="633"/>
      <c r="S163" s="633"/>
      <c r="T163" s="633"/>
      <c r="U163" s="633"/>
      <c r="V163" s="633"/>
      <c r="W163" s="633"/>
      <c r="X163" s="633"/>
      <c r="Y163" s="633"/>
      <c r="Z163" s="633"/>
    </row>
    <row r="164" spans="1:26" ht="12.75" customHeight="1" x14ac:dyDescent="0.2">
      <c r="A164" s="633"/>
      <c r="B164" s="633"/>
      <c r="C164" s="633"/>
      <c r="D164" s="633"/>
      <c r="E164" s="633"/>
      <c r="F164" s="633"/>
      <c r="G164" s="633"/>
      <c r="H164" s="633"/>
      <c r="I164" s="633"/>
      <c r="J164" s="633"/>
      <c r="K164" s="633"/>
      <c r="L164" s="633"/>
      <c r="M164" s="633"/>
      <c r="N164" s="633"/>
      <c r="O164" s="633"/>
      <c r="P164" s="633"/>
      <c r="Q164" s="633"/>
      <c r="R164" s="633"/>
      <c r="S164" s="633"/>
      <c r="T164" s="633"/>
      <c r="U164" s="633"/>
      <c r="V164" s="633"/>
      <c r="W164" s="633"/>
      <c r="X164" s="633"/>
      <c r="Y164" s="633"/>
      <c r="Z164" s="633"/>
    </row>
    <row r="165" spans="1:26" ht="12.75" customHeight="1" x14ac:dyDescent="0.2">
      <c r="A165" s="633"/>
      <c r="B165" s="633"/>
      <c r="C165" s="633"/>
      <c r="D165" s="633"/>
      <c r="E165" s="633"/>
      <c r="F165" s="633"/>
      <c r="G165" s="633"/>
      <c r="H165" s="633"/>
      <c r="I165" s="633"/>
      <c r="J165" s="633"/>
      <c r="K165" s="633"/>
      <c r="L165" s="633"/>
      <c r="M165" s="633"/>
      <c r="N165" s="633"/>
      <c r="O165" s="633"/>
      <c r="P165" s="633"/>
      <c r="Q165" s="633"/>
      <c r="R165" s="633"/>
      <c r="S165" s="633"/>
      <c r="T165" s="633"/>
      <c r="U165" s="633"/>
      <c r="V165" s="633"/>
      <c r="W165" s="633"/>
      <c r="X165" s="633"/>
      <c r="Y165" s="633"/>
      <c r="Z165" s="633"/>
    </row>
    <row r="166" spans="1:26" ht="12.75" customHeight="1" x14ac:dyDescent="0.2">
      <c r="A166" s="633"/>
      <c r="B166" s="633"/>
      <c r="C166" s="633"/>
      <c r="D166" s="633"/>
      <c r="E166" s="633"/>
      <c r="F166" s="633"/>
      <c r="G166" s="633"/>
      <c r="H166" s="633"/>
      <c r="I166" s="633"/>
      <c r="J166" s="633"/>
      <c r="K166" s="633"/>
      <c r="L166" s="633"/>
      <c r="M166" s="633"/>
      <c r="N166" s="633"/>
      <c r="O166" s="633"/>
      <c r="P166" s="633"/>
      <c r="Q166" s="633"/>
      <c r="R166" s="633"/>
      <c r="S166" s="633"/>
      <c r="T166" s="633"/>
      <c r="U166" s="633"/>
      <c r="V166" s="633"/>
      <c r="W166" s="633"/>
      <c r="X166" s="633"/>
      <c r="Y166" s="633"/>
      <c r="Z166" s="633"/>
    </row>
    <row r="167" spans="1:26" ht="12.75" customHeight="1" x14ac:dyDescent="0.2">
      <c r="A167" s="633"/>
      <c r="B167" s="633"/>
      <c r="C167" s="633"/>
      <c r="D167" s="633"/>
      <c r="E167" s="633"/>
      <c r="F167" s="633"/>
      <c r="G167" s="633"/>
      <c r="H167" s="633"/>
      <c r="I167" s="633"/>
      <c r="J167" s="633"/>
      <c r="K167" s="633"/>
      <c r="L167" s="633"/>
      <c r="M167" s="633"/>
      <c r="N167" s="633"/>
      <c r="O167" s="633"/>
      <c r="P167" s="633"/>
      <c r="Q167" s="633"/>
      <c r="R167" s="633"/>
      <c r="S167" s="633"/>
      <c r="T167" s="633"/>
      <c r="U167" s="633"/>
      <c r="V167" s="633"/>
      <c r="W167" s="633"/>
      <c r="X167" s="633"/>
      <c r="Y167" s="633"/>
      <c r="Z167" s="633"/>
    </row>
    <row r="168" spans="1:26" ht="12.75" customHeight="1" x14ac:dyDescent="0.2">
      <c r="A168" s="633"/>
      <c r="B168" s="633"/>
      <c r="C168" s="633"/>
      <c r="D168" s="633"/>
      <c r="E168" s="633"/>
      <c r="F168" s="633"/>
      <c r="G168" s="633"/>
      <c r="H168" s="633"/>
      <c r="I168" s="633"/>
      <c r="J168" s="633"/>
      <c r="K168" s="633"/>
      <c r="L168" s="633"/>
      <c r="M168" s="633"/>
      <c r="N168" s="633"/>
      <c r="O168" s="633"/>
      <c r="P168" s="633"/>
      <c r="Q168" s="633"/>
      <c r="R168" s="633"/>
      <c r="S168" s="633"/>
      <c r="T168" s="633"/>
      <c r="U168" s="633"/>
      <c r="V168" s="633"/>
      <c r="W168" s="633"/>
      <c r="X168" s="633"/>
      <c r="Y168" s="633"/>
      <c r="Z168" s="633"/>
    </row>
    <row r="169" spans="1:26" ht="12.75" customHeight="1" x14ac:dyDescent="0.2">
      <c r="A169" s="633"/>
      <c r="B169" s="633"/>
      <c r="C169" s="633"/>
      <c r="D169" s="633"/>
      <c r="E169" s="633"/>
      <c r="F169" s="633"/>
      <c r="G169" s="633"/>
      <c r="H169" s="633"/>
      <c r="I169" s="633"/>
      <c r="J169" s="633"/>
      <c r="K169" s="633"/>
      <c r="L169" s="633"/>
      <c r="M169" s="633"/>
      <c r="N169" s="633"/>
      <c r="O169" s="633"/>
      <c r="P169" s="633"/>
      <c r="Q169" s="633"/>
      <c r="R169" s="633"/>
      <c r="S169" s="633"/>
      <c r="T169" s="633"/>
      <c r="U169" s="633"/>
      <c r="V169" s="633"/>
      <c r="W169" s="633"/>
      <c r="X169" s="633"/>
      <c r="Y169" s="633"/>
      <c r="Z169" s="633"/>
    </row>
    <row r="170" spans="1:26" ht="12.75" customHeight="1" x14ac:dyDescent="0.2">
      <c r="A170" s="633"/>
      <c r="B170" s="633"/>
      <c r="C170" s="633"/>
      <c r="D170" s="633"/>
      <c r="E170" s="633"/>
      <c r="F170" s="633"/>
      <c r="G170" s="633"/>
      <c r="H170" s="633"/>
      <c r="I170" s="633"/>
      <c r="J170" s="633"/>
      <c r="K170" s="633"/>
      <c r="L170" s="633"/>
      <c r="M170" s="633"/>
      <c r="N170" s="633"/>
      <c r="O170" s="633"/>
      <c r="P170" s="633"/>
      <c r="Q170" s="633"/>
      <c r="R170" s="633"/>
      <c r="S170" s="633"/>
      <c r="T170" s="633"/>
      <c r="U170" s="633"/>
      <c r="V170" s="633"/>
      <c r="W170" s="633"/>
      <c r="X170" s="633"/>
      <c r="Y170" s="633"/>
      <c r="Z170" s="633"/>
    </row>
    <row r="171" spans="1:26" ht="12.75" customHeight="1" x14ac:dyDescent="0.2">
      <c r="A171" s="633"/>
      <c r="B171" s="633"/>
      <c r="C171" s="633"/>
      <c r="D171" s="633"/>
      <c r="E171" s="633"/>
      <c r="F171" s="633"/>
      <c r="G171" s="633"/>
      <c r="H171" s="633"/>
      <c r="I171" s="633"/>
      <c r="J171" s="633"/>
      <c r="K171" s="633"/>
      <c r="L171" s="633"/>
      <c r="M171" s="633"/>
      <c r="N171" s="633"/>
      <c r="O171" s="633"/>
      <c r="P171" s="633"/>
      <c r="Q171" s="633"/>
      <c r="R171" s="633"/>
      <c r="S171" s="633"/>
      <c r="T171" s="633"/>
      <c r="U171" s="633"/>
      <c r="V171" s="633"/>
      <c r="W171" s="633"/>
      <c r="X171" s="633"/>
      <c r="Y171" s="633"/>
      <c r="Z171" s="633"/>
    </row>
    <row r="172" spans="1:26" ht="12.75" customHeight="1" x14ac:dyDescent="0.2">
      <c r="A172" s="633"/>
      <c r="B172" s="633"/>
      <c r="C172" s="633"/>
      <c r="D172" s="633"/>
      <c r="E172" s="633"/>
      <c r="F172" s="633"/>
      <c r="G172" s="633"/>
      <c r="H172" s="633"/>
      <c r="I172" s="633"/>
      <c r="J172" s="633"/>
      <c r="K172" s="633"/>
      <c r="L172" s="633"/>
      <c r="M172" s="633"/>
      <c r="N172" s="633"/>
      <c r="O172" s="633"/>
      <c r="P172" s="633"/>
      <c r="Q172" s="633"/>
      <c r="R172" s="633"/>
      <c r="S172" s="633"/>
      <c r="T172" s="633"/>
      <c r="U172" s="633"/>
      <c r="V172" s="633"/>
      <c r="W172" s="633"/>
      <c r="X172" s="633"/>
      <c r="Y172" s="633"/>
      <c r="Z172" s="633"/>
    </row>
    <row r="173" spans="1:26" ht="12.75" customHeight="1" x14ac:dyDescent="0.2">
      <c r="A173" s="633"/>
      <c r="B173" s="633"/>
      <c r="C173" s="633"/>
      <c r="D173" s="633"/>
      <c r="E173" s="633"/>
      <c r="F173" s="633"/>
      <c r="G173" s="633"/>
      <c r="H173" s="633"/>
      <c r="I173" s="633"/>
      <c r="J173" s="633"/>
      <c r="K173" s="633"/>
      <c r="L173" s="633"/>
      <c r="M173" s="633"/>
      <c r="N173" s="633"/>
      <c r="O173" s="633"/>
      <c r="P173" s="633"/>
      <c r="Q173" s="633"/>
      <c r="R173" s="633"/>
      <c r="S173" s="633"/>
      <c r="T173" s="633"/>
      <c r="U173" s="633"/>
      <c r="V173" s="633"/>
      <c r="W173" s="633"/>
      <c r="X173" s="633"/>
      <c r="Y173" s="633"/>
      <c r="Z173" s="633"/>
    </row>
    <row r="174" spans="1:26" ht="12.75" customHeight="1" x14ac:dyDescent="0.2">
      <c r="A174" s="633"/>
      <c r="B174" s="633"/>
      <c r="C174" s="633"/>
      <c r="D174" s="633"/>
      <c r="E174" s="633"/>
      <c r="F174" s="633"/>
      <c r="G174" s="633"/>
      <c r="H174" s="633"/>
      <c r="I174" s="633"/>
      <c r="J174" s="633"/>
      <c r="K174" s="633"/>
      <c r="L174" s="633"/>
      <c r="M174" s="633"/>
      <c r="N174" s="633"/>
      <c r="O174" s="633"/>
      <c r="P174" s="633"/>
      <c r="Q174" s="633"/>
      <c r="R174" s="633"/>
      <c r="S174" s="633"/>
      <c r="T174" s="633"/>
      <c r="U174" s="633"/>
      <c r="V174" s="633"/>
      <c r="W174" s="633"/>
      <c r="X174" s="633"/>
      <c r="Y174" s="633"/>
      <c r="Z174" s="633"/>
    </row>
    <row r="175" spans="1:26" ht="12.75" customHeight="1" x14ac:dyDescent="0.2">
      <c r="A175" s="633"/>
      <c r="B175" s="633"/>
      <c r="C175" s="633"/>
      <c r="D175" s="633"/>
      <c r="E175" s="633"/>
      <c r="F175" s="633"/>
      <c r="G175" s="633"/>
      <c r="H175" s="633"/>
      <c r="I175" s="633"/>
      <c r="J175" s="633"/>
      <c r="K175" s="633"/>
      <c r="L175" s="633"/>
      <c r="M175" s="633"/>
      <c r="N175" s="633"/>
      <c r="O175" s="633"/>
      <c r="P175" s="633"/>
      <c r="Q175" s="633"/>
      <c r="R175" s="633"/>
      <c r="S175" s="633"/>
      <c r="T175" s="633"/>
      <c r="U175" s="633"/>
      <c r="V175" s="633"/>
      <c r="W175" s="633"/>
      <c r="X175" s="633"/>
      <c r="Y175" s="633"/>
      <c r="Z175" s="633"/>
    </row>
    <row r="176" spans="1:26" ht="12.75" customHeight="1" x14ac:dyDescent="0.2">
      <c r="A176" s="633"/>
      <c r="B176" s="633"/>
      <c r="C176" s="633"/>
      <c r="D176" s="633"/>
      <c r="E176" s="633"/>
      <c r="F176" s="633"/>
      <c r="G176" s="633"/>
      <c r="H176" s="633"/>
      <c r="I176" s="633"/>
      <c r="J176" s="633"/>
      <c r="K176" s="633"/>
      <c r="L176" s="633"/>
      <c r="M176" s="633"/>
      <c r="N176" s="633"/>
      <c r="O176" s="633"/>
      <c r="P176" s="633"/>
      <c r="Q176" s="633"/>
      <c r="R176" s="633"/>
      <c r="S176" s="633"/>
      <c r="T176" s="633"/>
      <c r="U176" s="633"/>
      <c r="V176" s="633"/>
      <c r="W176" s="633"/>
      <c r="X176" s="633"/>
      <c r="Y176" s="633"/>
      <c r="Z176" s="633"/>
    </row>
    <row r="177" spans="1:26" ht="12.75" customHeight="1" x14ac:dyDescent="0.2">
      <c r="A177" s="633"/>
      <c r="B177" s="633"/>
      <c r="C177" s="633"/>
      <c r="D177" s="633"/>
      <c r="E177" s="633"/>
      <c r="F177" s="633"/>
      <c r="G177" s="633"/>
      <c r="H177" s="633"/>
      <c r="I177" s="633"/>
      <c r="J177" s="633"/>
      <c r="K177" s="633"/>
      <c r="L177" s="633"/>
      <c r="M177" s="633"/>
      <c r="N177" s="633"/>
      <c r="O177" s="633"/>
      <c r="P177" s="633"/>
      <c r="Q177" s="633"/>
      <c r="R177" s="633"/>
      <c r="S177" s="633"/>
      <c r="T177" s="633"/>
      <c r="U177" s="633"/>
      <c r="V177" s="633"/>
      <c r="W177" s="633"/>
      <c r="X177" s="633"/>
      <c r="Y177" s="633"/>
      <c r="Z177" s="633"/>
    </row>
    <row r="178" spans="1:26" ht="12.75" customHeight="1" x14ac:dyDescent="0.2">
      <c r="A178" s="633"/>
      <c r="B178" s="633"/>
      <c r="C178" s="633"/>
      <c r="D178" s="633"/>
      <c r="E178" s="633"/>
      <c r="F178" s="633"/>
      <c r="G178" s="633"/>
      <c r="H178" s="633"/>
      <c r="I178" s="633"/>
      <c r="J178" s="633"/>
      <c r="K178" s="633"/>
      <c r="L178" s="633"/>
      <c r="M178" s="633"/>
      <c r="N178" s="633"/>
      <c r="O178" s="633"/>
      <c r="P178" s="633"/>
      <c r="Q178" s="633"/>
      <c r="R178" s="633"/>
      <c r="S178" s="633"/>
      <c r="T178" s="633"/>
      <c r="U178" s="633"/>
      <c r="V178" s="633"/>
      <c r="W178" s="633"/>
      <c r="X178" s="633"/>
      <c r="Y178" s="633"/>
      <c r="Z178" s="633"/>
    </row>
    <row r="179" spans="1:26" ht="12.75" customHeight="1" x14ac:dyDescent="0.2">
      <c r="A179" s="633"/>
      <c r="B179" s="633"/>
      <c r="C179" s="633"/>
      <c r="D179" s="633"/>
      <c r="E179" s="633"/>
      <c r="F179" s="633"/>
      <c r="G179" s="633"/>
      <c r="H179" s="633"/>
      <c r="I179" s="633"/>
      <c r="J179" s="633"/>
      <c r="K179" s="633"/>
      <c r="L179" s="633"/>
      <c r="M179" s="633"/>
      <c r="N179" s="633"/>
      <c r="O179" s="633"/>
      <c r="P179" s="633"/>
      <c r="Q179" s="633"/>
      <c r="R179" s="633"/>
      <c r="S179" s="633"/>
      <c r="T179" s="633"/>
      <c r="U179" s="633"/>
      <c r="V179" s="633"/>
      <c r="W179" s="633"/>
      <c r="X179" s="633"/>
      <c r="Y179" s="633"/>
      <c r="Z179" s="633"/>
    </row>
    <row r="180" spans="1:26" ht="12.75" customHeight="1" x14ac:dyDescent="0.2">
      <c r="A180" s="633"/>
      <c r="B180" s="633"/>
      <c r="C180" s="633"/>
      <c r="D180" s="633"/>
      <c r="E180" s="633"/>
      <c r="F180" s="633"/>
      <c r="G180" s="633"/>
      <c r="H180" s="633"/>
      <c r="I180" s="633"/>
      <c r="J180" s="633"/>
      <c r="K180" s="633"/>
      <c r="L180" s="633"/>
      <c r="M180" s="633"/>
      <c r="N180" s="633"/>
      <c r="O180" s="633"/>
      <c r="P180" s="633"/>
      <c r="Q180" s="633"/>
      <c r="R180" s="633"/>
      <c r="S180" s="633"/>
      <c r="T180" s="633"/>
      <c r="U180" s="633"/>
      <c r="V180" s="633"/>
      <c r="W180" s="633"/>
      <c r="X180" s="633"/>
      <c r="Y180" s="633"/>
      <c r="Z180" s="633"/>
    </row>
    <row r="181" spans="1:26" ht="12.75" customHeight="1" x14ac:dyDescent="0.2">
      <c r="A181" s="633"/>
      <c r="B181" s="633"/>
      <c r="C181" s="633"/>
      <c r="D181" s="633"/>
      <c r="E181" s="633"/>
      <c r="F181" s="633"/>
      <c r="G181" s="633"/>
      <c r="H181" s="633"/>
      <c r="I181" s="633"/>
      <c r="J181" s="633"/>
      <c r="K181" s="633"/>
      <c r="L181" s="633"/>
      <c r="M181" s="633"/>
      <c r="N181" s="633"/>
      <c r="O181" s="633"/>
      <c r="P181" s="633"/>
      <c r="Q181" s="633"/>
      <c r="R181" s="633"/>
      <c r="S181" s="633"/>
      <c r="T181" s="633"/>
      <c r="U181" s="633"/>
      <c r="V181" s="633"/>
      <c r="W181" s="633"/>
      <c r="X181" s="633"/>
      <c r="Y181" s="633"/>
      <c r="Z181" s="633"/>
    </row>
    <row r="182" spans="1:26" ht="12.75" customHeight="1" x14ac:dyDescent="0.2">
      <c r="A182" s="633"/>
      <c r="B182" s="633"/>
      <c r="C182" s="633"/>
      <c r="D182" s="633"/>
      <c r="E182" s="633"/>
      <c r="F182" s="633"/>
      <c r="G182" s="633"/>
      <c r="H182" s="633"/>
      <c r="I182" s="633"/>
      <c r="J182" s="633"/>
      <c r="K182" s="633"/>
      <c r="L182" s="633"/>
      <c r="M182" s="633"/>
      <c r="N182" s="633"/>
      <c r="O182" s="633"/>
      <c r="P182" s="633"/>
      <c r="Q182" s="633"/>
      <c r="R182" s="633"/>
      <c r="S182" s="633"/>
      <c r="T182" s="633"/>
      <c r="U182" s="633"/>
      <c r="V182" s="633"/>
      <c r="W182" s="633"/>
      <c r="X182" s="633"/>
      <c r="Y182" s="633"/>
      <c r="Z182" s="633"/>
    </row>
    <row r="183" spans="1:26" ht="12.75" customHeight="1" x14ac:dyDescent="0.2">
      <c r="A183" s="633"/>
      <c r="B183" s="633"/>
      <c r="C183" s="633"/>
      <c r="D183" s="633"/>
      <c r="E183" s="633"/>
      <c r="F183" s="633"/>
      <c r="G183" s="633"/>
      <c r="H183" s="633"/>
      <c r="I183" s="633"/>
      <c r="J183" s="633"/>
      <c r="K183" s="633"/>
      <c r="L183" s="633"/>
      <c r="M183" s="633"/>
      <c r="N183" s="633"/>
      <c r="O183" s="633"/>
      <c r="P183" s="633"/>
      <c r="Q183" s="633"/>
      <c r="R183" s="633"/>
      <c r="S183" s="633"/>
      <c r="T183" s="633"/>
      <c r="U183" s="633"/>
      <c r="V183" s="633"/>
      <c r="W183" s="633"/>
      <c r="X183" s="633"/>
      <c r="Y183" s="633"/>
      <c r="Z183" s="633"/>
    </row>
    <row r="184" spans="1:26" ht="12.75" customHeight="1" x14ac:dyDescent="0.2">
      <c r="A184" s="633"/>
      <c r="B184" s="633"/>
      <c r="C184" s="633"/>
      <c r="D184" s="633"/>
      <c r="E184" s="633"/>
      <c r="F184" s="633"/>
      <c r="G184" s="633"/>
      <c r="H184" s="633"/>
      <c r="I184" s="633"/>
      <c r="J184" s="633"/>
      <c r="K184" s="633"/>
      <c r="L184" s="633"/>
      <c r="M184" s="633"/>
      <c r="N184" s="633"/>
      <c r="O184" s="633"/>
      <c r="P184" s="633"/>
      <c r="Q184" s="633"/>
      <c r="R184" s="633"/>
      <c r="S184" s="633"/>
      <c r="T184" s="633"/>
      <c r="U184" s="633"/>
      <c r="V184" s="633"/>
      <c r="W184" s="633"/>
      <c r="X184" s="633"/>
      <c r="Y184" s="633"/>
      <c r="Z184" s="633"/>
    </row>
    <row r="185" spans="1:26" ht="12.75" customHeight="1" x14ac:dyDescent="0.2">
      <c r="A185" s="633"/>
      <c r="B185" s="633"/>
      <c r="C185" s="633"/>
      <c r="D185" s="633"/>
      <c r="E185" s="633"/>
      <c r="F185" s="633"/>
      <c r="G185" s="633"/>
      <c r="H185" s="633"/>
      <c r="I185" s="633"/>
      <c r="J185" s="633"/>
      <c r="K185" s="633"/>
      <c r="L185" s="633"/>
      <c r="M185" s="633"/>
      <c r="N185" s="633"/>
      <c r="O185" s="633"/>
      <c r="P185" s="633"/>
      <c r="Q185" s="633"/>
      <c r="R185" s="633"/>
      <c r="S185" s="633"/>
      <c r="T185" s="633"/>
      <c r="U185" s="633"/>
      <c r="V185" s="633"/>
      <c r="W185" s="633"/>
      <c r="X185" s="633"/>
      <c r="Y185" s="633"/>
      <c r="Z185" s="633"/>
    </row>
    <row r="186" spans="1:26" ht="12.75" customHeight="1" x14ac:dyDescent="0.2">
      <c r="A186" s="633"/>
      <c r="B186" s="633"/>
      <c r="C186" s="633"/>
      <c r="D186" s="633"/>
      <c r="E186" s="633"/>
      <c r="F186" s="633"/>
      <c r="G186" s="633"/>
      <c r="H186" s="633"/>
      <c r="I186" s="633"/>
      <c r="J186" s="633"/>
      <c r="K186" s="633"/>
      <c r="L186" s="633"/>
      <c r="M186" s="633"/>
      <c r="N186" s="633"/>
      <c r="O186" s="633"/>
      <c r="P186" s="633"/>
      <c r="Q186" s="633"/>
      <c r="R186" s="633"/>
      <c r="S186" s="633"/>
      <c r="T186" s="633"/>
      <c r="U186" s="633"/>
      <c r="V186" s="633"/>
      <c r="W186" s="633"/>
      <c r="X186" s="633"/>
      <c r="Y186" s="633"/>
      <c r="Z186" s="633"/>
    </row>
    <row r="187" spans="1:26" ht="12.75" customHeight="1" x14ac:dyDescent="0.2">
      <c r="A187" s="633"/>
      <c r="B187" s="633"/>
      <c r="C187" s="633"/>
      <c r="D187" s="633"/>
      <c r="E187" s="633"/>
      <c r="F187" s="633"/>
      <c r="G187" s="633"/>
      <c r="H187" s="633"/>
      <c r="I187" s="633"/>
      <c r="J187" s="633"/>
      <c r="K187" s="633"/>
      <c r="L187" s="633"/>
      <c r="M187" s="633"/>
      <c r="N187" s="633"/>
      <c r="O187" s="633"/>
      <c r="P187" s="633"/>
      <c r="Q187" s="633"/>
      <c r="R187" s="633"/>
      <c r="S187" s="633"/>
      <c r="T187" s="633"/>
      <c r="U187" s="633"/>
      <c r="V187" s="633"/>
      <c r="W187" s="633"/>
      <c r="X187" s="633"/>
      <c r="Y187" s="633"/>
      <c r="Z187" s="633"/>
    </row>
    <row r="188" spans="1:26" ht="12.75" customHeight="1" x14ac:dyDescent="0.2">
      <c r="A188" s="633"/>
      <c r="B188" s="633"/>
      <c r="C188" s="633"/>
      <c r="D188" s="633"/>
      <c r="E188" s="633"/>
      <c r="F188" s="633"/>
      <c r="G188" s="633"/>
      <c r="H188" s="633"/>
      <c r="I188" s="633"/>
      <c r="J188" s="633"/>
      <c r="K188" s="633"/>
      <c r="L188" s="633"/>
      <c r="M188" s="633"/>
      <c r="N188" s="633"/>
      <c r="O188" s="633"/>
      <c r="P188" s="633"/>
      <c r="Q188" s="633"/>
      <c r="R188" s="633"/>
      <c r="S188" s="633"/>
      <c r="T188" s="633"/>
      <c r="U188" s="633"/>
      <c r="V188" s="633"/>
      <c r="W188" s="633"/>
      <c r="X188" s="633"/>
      <c r="Y188" s="633"/>
      <c r="Z188" s="633"/>
    </row>
    <row r="189" spans="1:26" ht="12.75" customHeight="1" x14ac:dyDescent="0.2">
      <c r="A189" s="633"/>
      <c r="B189" s="633"/>
      <c r="C189" s="633"/>
      <c r="D189" s="633"/>
      <c r="E189" s="633"/>
      <c r="F189" s="633"/>
      <c r="G189" s="633"/>
      <c r="H189" s="633"/>
      <c r="I189" s="633"/>
      <c r="J189" s="633"/>
      <c r="K189" s="633"/>
      <c r="L189" s="633"/>
      <c r="M189" s="633"/>
      <c r="N189" s="633"/>
      <c r="O189" s="633"/>
      <c r="P189" s="633"/>
      <c r="Q189" s="633"/>
      <c r="R189" s="633"/>
      <c r="S189" s="633"/>
      <c r="T189" s="633"/>
      <c r="U189" s="633"/>
      <c r="V189" s="633"/>
      <c r="W189" s="633"/>
      <c r="X189" s="633"/>
      <c r="Y189" s="633"/>
      <c r="Z189" s="633"/>
    </row>
    <row r="190" spans="1:26" ht="12.75" customHeight="1" x14ac:dyDescent="0.2">
      <c r="A190" s="633"/>
      <c r="B190" s="633"/>
      <c r="C190" s="633"/>
      <c r="D190" s="633"/>
      <c r="E190" s="633"/>
      <c r="F190" s="633"/>
      <c r="G190" s="633"/>
      <c r="H190" s="633"/>
      <c r="I190" s="633"/>
      <c r="J190" s="633"/>
      <c r="K190" s="633"/>
      <c r="L190" s="633"/>
      <c r="M190" s="633"/>
      <c r="N190" s="633"/>
      <c r="O190" s="633"/>
      <c r="P190" s="633"/>
      <c r="Q190" s="633"/>
      <c r="R190" s="633"/>
      <c r="S190" s="633"/>
      <c r="T190" s="633"/>
      <c r="U190" s="633"/>
      <c r="V190" s="633"/>
      <c r="W190" s="633"/>
      <c r="X190" s="633"/>
      <c r="Y190" s="633"/>
      <c r="Z190" s="633"/>
    </row>
    <row r="191" spans="1:26" ht="12.75" customHeight="1" x14ac:dyDescent="0.2">
      <c r="A191" s="633"/>
      <c r="B191" s="633"/>
      <c r="C191" s="633"/>
      <c r="D191" s="633"/>
      <c r="E191" s="633"/>
      <c r="F191" s="633"/>
      <c r="G191" s="633"/>
      <c r="H191" s="633"/>
      <c r="I191" s="633"/>
      <c r="J191" s="633"/>
      <c r="K191" s="633"/>
      <c r="L191" s="633"/>
      <c r="M191" s="633"/>
      <c r="N191" s="633"/>
      <c r="O191" s="633"/>
      <c r="P191" s="633"/>
      <c r="Q191" s="633"/>
      <c r="R191" s="633"/>
      <c r="S191" s="633"/>
      <c r="T191" s="633"/>
      <c r="U191" s="633"/>
      <c r="V191" s="633"/>
      <c r="W191" s="633"/>
      <c r="X191" s="633"/>
      <c r="Y191" s="633"/>
      <c r="Z191" s="633"/>
    </row>
    <row r="192" spans="1:26" ht="12.75" customHeight="1" x14ac:dyDescent="0.2">
      <c r="A192" s="633"/>
      <c r="B192" s="633"/>
      <c r="C192" s="633"/>
      <c r="D192" s="633"/>
      <c r="E192" s="633"/>
      <c r="F192" s="633"/>
      <c r="G192" s="633"/>
      <c r="H192" s="633"/>
      <c r="I192" s="633"/>
      <c r="J192" s="633"/>
      <c r="K192" s="633"/>
      <c r="L192" s="633"/>
      <c r="M192" s="633"/>
      <c r="N192" s="633"/>
      <c r="O192" s="633"/>
      <c r="P192" s="633"/>
      <c r="Q192" s="633"/>
      <c r="R192" s="633"/>
      <c r="S192" s="633"/>
      <c r="T192" s="633"/>
      <c r="U192" s="633"/>
      <c r="V192" s="633"/>
      <c r="W192" s="633"/>
      <c r="X192" s="633"/>
      <c r="Y192" s="633"/>
      <c r="Z192" s="633"/>
    </row>
    <row r="193" spans="1:26" ht="12.75" customHeight="1" x14ac:dyDescent="0.2">
      <c r="A193" s="633"/>
      <c r="B193" s="633"/>
      <c r="C193" s="633"/>
      <c r="D193" s="633"/>
      <c r="E193" s="633"/>
      <c r="F193" s="633"/>
      <c r="G193" s="633"/>
      <c r="H193" s="633"/>
      <c r="I193" s="633"/>
      <c r="J193" s="633"/>
      <c r="K193" s="633"/>
      <c r="L193" s="633"/>
      <c r="M193" s="633"/>
      <c r="N193" s="633"/>
      <c r="O193" s="633"/>
      <c r="P193" s="633"/>
      <c r="Q193" s="633"/>
      <c r="R193" s="633"/>
      <c r="S193" s="633"/>
      <c r="T193" s="633"/>
      <c r="U193" s="633"/>
      <c r="V193" s="633"/>
      <c r="W193" s="633"/>
      <c r="X193" s="633"/>
      <c r="Y193" s="633"/>
      <c r="Z193" s="633"/>
    </row>
    <row r="194" spans="1:26" ht="12.75" customHeight="1" x14ac:dyDescent="0.2">
      <c r="A194" s="633"/>
      <c r="B194" s="633"/>
      <c r="C194" s="633"/>
      <c r="D194" s="633"/>
      <c r="E194" s="633"/>
      <c r="F194" s="633"/>
      <c r="G194" s="633"/>
      <c r="H194" s="633"/>
      <c r="I194" s="633"/>
      <c r="J194" s="633"/>
      <c r="K194" s="633"/>
      <c r="L194" s="633"/>
      <c r="M194" s="633"/>
      <c r="N194" s="633"/>
      <c r="O194" s="633"/>
      <c r="P194" s="633"/>
      <c r="Q194" s="633"/>
      <c r="R194" s="633"/>
      <c r="S194" s="633"/>
      <c r="T194" s="633"/>
      <c r="U194" s="633"/>
      <c r="V194" s="633"/>
      <c r="W194" s="633"/>
      <c r="X194" s="633"/>
      <c r="Y194" s="633"/>
      <c r="Z194" s="633"/>
    </row>
    <row r="195" spans="1:26" ht="12.75" customHeight="1" x14ac:dyDescent="0.2">
      <c r="A195" s="633"/>
      <c r="B195" s="633"/>
      <c r="C195" s="633"/>
      <c r="D195" s="633"/>
      <c r="E195" s="633"/>
      <c r="F195" s="633"/>
      <c r="G195" s="633"/>
      <c r="H195" s="633"/>
      <c r="I195" s="633"/>
      <c r="J195" s="633"/>
      <c r="K195" s="633"/>
      <c r="L195" s="633"/>
      <c r="M195" s="633"/>
      <c r="N195" s="633"/>
      <c r="O195" s="633"/>
      <c r="P195" s="633"/>
      <c r="Q195" s="633"/>
      <c r="R195" s="633"/>
      <c r="S195" s="633"/>
      <c r="T195" s="633"/>
      <c r="U195" s="633"/>
      <c r="V195" s="633"/>
      <c r="W195" s="633"/>
      <c r="X195" s="633"/>
      <c r="Y195" s="633"/>
      <c r="Z195" s="633"/>
    </row>
    <row r="196" spans="1:26" ht="12.75" customHeight="1" x14ac:dyDescent="0.2">
      <c r="A196" s="633"/>
      <c r="B196" s="633"/>
      <c r="C196" s="633"/>
      <c r="D196" s="633"/>
      <c r="E196" s="633"/>
      <c r="F196" s="633"/>
      <c r="G196" s="633"/>
      <c r="H196" s="633"/>
      <c r="I196" s="633"/>
      <c r="J196" s="633"/>
      <c r="K196" s="633"/>
      <c r="L196" s="633"/>
      <c r="M196" s="633"/>
      <c r="N196" s="633"/>
      <c r="O196" s="633"/>
      <c r="P196" s="633"/>
      <c r="Q196" s="633"/>
      <c r="R196" s="633"/>
      <c r="S196" s="633"/>
      <c r="T196" s="633"/>
      <c r="U196" s="633"/>
      <c r="V196" s="633"/>
      <c r="W196" s="633"/>
      <c r="X196" s="633"/>
      <c r="Y196" s="633"/>
      <c r="Z196" s="633"/>
    </row>
    <row r="197" spans="1:26" ht="12.75" customHeight="1" x14ac:dyDescent="0.2">
      <c r="A197" s="633"/>
      <c r="B197" s="633"/>
      <c r="C197" s="633"/>
      <c r="D197" s="633"/>
      <c r="E197" s="633"/>
      <c r="F197" s="633"/>
      <c r="G197" s="633"/>
      <c r="H197" s="633"/>
      <c r="I197" s="633"/>
      <c r="J197" s="633"/>
      <c r="K197" s="633"/>
      <c r="L197" s="633"/>
      <c r="M197" s="633"/>
      <c r="N197" s="633"/>
      <c r="O197" s="633"/>
      <c r="P197" s="633"/>
      <c r="Q197" s="633"/>
      <c r="R197" s="633"/>
      <c r="S197" s="633"/>
      <c r="T197" s="633"/>
      <c r="U197" s="633"/>
      <c r="V197" s="633"/>
      <c r="W197" s="633"/>
      <c r="X197" s="633"/>
      <c r="Y197" s="633"/>
      <c r="Z197" s="633"/>
    </row>
    <row r="198" spans="1:26" ht="12.75" customHeight="1" x14ac:dyDescent="0.2">
      <c r="A198" s="633"/>
      <c r="B198" s="633"/>
      <c r="C198" s="633"/>
      <c r="D198" s="633"/>
      <c r="E198" s="633"/>
      <c r="F198" s="633"/>
      <c r="G198" s="633"/>
      <c r="H198" s="633"/>
      <c r="I198" s="633"/>
      <c r="J198" s="633"/>
      <c r="K198" s="633"/>
      <c r="L198" s="633"/>
      <c r="M198" s="633"/>
      <c r="N198" s="633"/>
      <c r="O198" s="633"/>
      <c r="P198" s="633"/>
      <c r="Q198" s="633"/>
      <c r="R198" s="633"/>
      <c r="S198" s="633"/>
      <c r="T198" s="633"/>
      <c r="U198" s="633"/>
      <c r="V198" s="633"/>
      <c r="W198" s="633"/>
      <c r="X198" s="633"/>
      <c r="Y198" s="633"/>
      <c r="Z198" s="633"/>
    </row>
    <row r="199" spans="1:26" ht="12.75" customHeight="1" x14ac:dyDescent="0.2">
      <c r="A199" s="633"/>
      <c r="B199" s="633"/>
      <c r="C199" s="633"/>
      <c r="D199" s="633"/>
      <c r="E199" s="633"/>
      <c r="F199" s="633"/>
      <c r="G199" s="633"/>
      <c r="H199" s="633"/>
      <c r="I199" s="633"/>
      <c r="J199" s="633"/>
      <c r="K199" s="633"/>
      <c r="L199" s="633"/>
      <c r="M199" s="633"/>
      <c r="N199" s="633"/>
      <c r="O199" s="633"/>
      <c r="P199" s="633"/>
      <c r="Q199" s="633"/>
      <c r="R199" s="633"/>
      <c r="S199" s="633"/>
      <c r="T199" s="633"/>
      <c r="U199" s="633"/>
      <c r="V199" s="633"/>
      <c r="W199" s="633"/>
      <c r="X199" s="633"/>
      <c r="Y199" s="633"/>
      <c r="Z199" s="633"/>
    </row>
    <row r="200" spans="1:26" ht="12.75" customHeight="1" x14ac:dyDescent="0.2">
      <c r="A200" s="633"/>
      <c r="B200" s="633"/>
      <c r="C200" s="633"/>
      <c r="D200" s="633"/>
      <c r="E200" s="633"/>
      <c r="F200" s="633"/>
      <c r="G200" s="633"/>
      <c r="H200" s="633"/>
      <c r="I200" s="633"/>
      <c r="J200" s="633"/>
      <c r="K200" s="633"/>
      <c r="L200" s="633"/>
      <c r="M200" s="633"/>
      <c r="N200" s="633"/>
      <c r="O200" s="633"/>
      <c r="P200" s="633"/>
      <c r="Q200" s="633"/>
      <c r="R200" s="633"/>
      <c r="S200" s="633"/>
      <c r="T200" s="633"/>
      <c r="U200" s="633"/>
      <c r="V200" s="633"/>
      <c r="W200" s="633"/>
      <c r="X200" s="633"/>
      <c r="Y200" s="633"/>
      <c r="Z200" s="633"/>
    </row>
    <row r="201" spans="1:26" ht="12.75" customHeight="1" x14ac:dyDescent="0.2">
      <c r="A201" s="633"/>
      <c r="B201" s="633"/>
      <c r="C201" s="633"/>
      <c r="D201" s="633"/>
      <c r="E201" s="633"/>
      <c r="F201" s="633"/>
      <c r="G201" s="633"/>
      <c r="H201" s="633"/>
      <c r="I201" s="633"/>
      <c r="J201" s="633"/>
      <c r="K201" s="633"/>
      <c r="L201" s="633"/>
      <c r="M201" s="633"/>
      <c r="N201" s="633"/>
      <c r="O201" s="633"/>
      <c r="P201" s="633"/>
      <c r="Q201" s="633"/>
      <c r="R201" s="633"/>
      <c r="S201" s="633"/>
      <c r="T201" s="633"/>
      <c r="U201" s="633"/>
      <c r="V201" s="633"/>
      <c r="W201" s="633"/>
      <c r="X201" s="633"/>
      <c r="Y201" s="633"/>
      <c r="Z201" s="633"/>
    </row>
    <row r="202" spans="1:26" ht="12.75" customHeight="1" x14ac:dyDescent="0.2">
      <c r="A202" s="633"/>
      <c r="B202" s="633"/>
      <c r="C202" s="633"/>
      <c r="D202" s="633"/>
      <c r="E202" s="633"/>
      <c r="F202" s="633"/>
      <c r="G202" s="633"/>
      <c r="H202" s="633"/>
      <c r="I202" s="633"/>
      <c r="J202" s="633"/>
      <c r="K202" s="633"/>
      <c r="L202" s="633"/>
      <c r="M202" s="633"/>
      <c r="N202" s="633"/>
      <c r="O202" s="633"/>
      <c r="P202" s="633"/>
      <c r="Q202" s="633"/>
      <c r="R202" s="633"/>
      <c r="S202" s="633"/>
      <c r="T202" s="633"/>
      <c r="U202" s="633"/>
      <c r="V202" s="633"/>
      <c r="W202" s="633"/>
      <c r="X202" s="633"/>
      <c r="Y202" s="633"/>
      <c r="Z202" s="633"/>
    </row>
    <row r="203" spans="1:26" ht="12.75" customHeight="1" x14ac:dyDescent="0.2">
      <c r="A203" s="633"/>
      <c r="B203" s="633"/>
      <c r="C203" s="633"/>
      <c r="D203" s="633"/>
      <c r="E203" s="633"/>
      <c r="F203" s="633"/>
      <c r="G203" s="633"/>
      <c r="H203" s="633"/>
      <c r="I203" s="633"/>
      <c r="J203" s="633"/>
      <c r="K203" s="633"/>
      <c r="L203" s="633"/>
      <c r="M203" s="633"/>
      <c r="N203" s="633"/>
      <c r="O203" s="633"/>
      <c r="P203" s="633"/>
      <c r="Q203" s="633"/>
      <c r="R203" s="633"/>
      <c r="S203" s="633"/>
      <c r="T203" s="633"/>
      <c r="U203" s="633"/>
      <c r="V203" s="633"/>
      <c r="W203" s="633"/>
      <c r="X203" s="633"/>
      <c r="Y203" s="633"/>
      <c r="Z203" s="633"/>
    </row>
    <row r="204" spans="1:26" ht="12.75" customHeight="1" x14ac:dyDescent="0.2">
      <c r="A204" s="633"/>
      <c r="B204" s="633"/>
      <c r="C204" s="633"/>
      <c r="D204" s="633"/>
      <c r="E204" s="633"/>
      <c r="F204" s="633"/>
      <c r="G204" s="633"/>
      <c r="H204" s="633"/>
      <c r="I204" s="633"/>
      <c r="J204" s="633"/>
      <c r="K204" s="633"/>
      <c r="L204" s="633"/>
      <c r="M204" s="633"/>
      <c r="N204" s="633"/>
      <c r="O204" s="633"/>
      <c r="P204" s="633"/>
      <c r="Q204" s="633"/>
      <c r="R204" s="633"/>
      <c r="S204" s="633"/>
      <c r="T204" s="633"/>
      <c r="U204" s="633"/>
      <c r="V204" s="633"/>
      <c r="W204" s="633"/>
      <c r="X204" s="633"/>
      <c r="Y204" s="633"/>
      <c r="Z204" s="633"/>
    </row>
    <row r="205" spans="1:26" ht="12.75" customHeight="1" x14ac:dyDescent="0.2">
      <c r="A205" s="633"/>
      <c r="B205" s="633"/>
      <c r="C205" s="633"/>
      <c r="D205" s="633"/>
      <c r="E205" s="633"/>
      <c r="F205" s="633"/>
      <c r="G205" s="633"/>
      <c r="H205" s="633"/>
      <c r="I205" s="633"/>
      <c r="J205" s="633"/>
      <c r="K205" s="633"/>
      <c r="L205" s="633"/>
      <c r="M205" s="633"/>
      <c r="N205" s="633"/>
      <c r="O205" s="633"/>
      <c r="P205" s="633"/>
      <c r="Q205" s="633"/>
      <c r="R205" s="633"/>
      <c r="S205" s="633"/>
      <c r="T205" s="633"/>
      <c r="U205" s="633"/>
      <c r="V205" s="633"/>
      <c r="W205" s="633"/>
      <c r="X205" s="633"/>
      <c r="Y205" s="633"/>
      <c r="Z205" s="633"/>
    </row>
    <row r="206" spans="1:26" ht="12.75" customHeight="1" x14ac:dyDescent="0.2">
      <c r="A206" s="633"/>
      <c r="B206" s="633"/>
      <c r="C206" s="633"/>
      <c r="D206" s="633"/>
      <c r="E206" s="633"/>
      <c r="F206" s="633"/>
      <c r="G206" s="633"/>
      <c r="H206" s="633"/>
      <c r="I206" s="633"/>
      <c r="J206" s="633"/>
      <c r="K206" s="633"/>
      <c r="L206" s="633"/>
      <c r="M206" s="633"/>
      <c r="N206" s="633"/>
      <c r="O206" s="633"/>
      <c r="P206" s="633"/>
      <c r="Q206" s="633"/>
      <c r="R206" s="633"/>
      <c r="S206" s="633"/>
      <c r="T206" s="633"/>
      <c r="U206" s="633"/>
      <c r="V206" s="633"/>
      <c r="W206" s="633"/>
      <c r="X206" s="633"/>
      <c r="Y206" s="633"/>
      <c r="Z206" s="633"/>
    </row>
    <row r="207" spans="1:26" ht="12.75" customHeight="1" x14ac:dyDescent="0.2">
      <c r="A207" s="633"/>
      <c r="B207" s="633"/>
      <c r="C207" s="633"/>
      <c r="D207" s="633"/>
      <c r="E207" s="633"/>
      <c r="F207" s="633"/>
      <c r="G207" s="633"/>
      <c r="H207" s="633"/>
      <c r="I207" s="633"/>
      <c r="J207" s="633"/>
      <c r="K207" s="633"/>
      <c r="L207" s="633"/>
      <c r="M207" s="633"/>
      <c r="N207" s="633"/>
      <c r="O207" s="633"/>
      <c r="P207" s="633"/>
      <c r="Q207" s="633"/>
      <c r="R207" s="633"/>
      <c r="S207" s="633"/>
      <c r="T207" s="633"/>
      <c r="U207" s="633"/>
      <c r="V207" s="633"/>
      <c r="W207" s="633"/>
      <c r="X207" s="633"/>
      <c r="Y207" s="633"/>
      <c r="Z207" s="633"/>
    </row>
    <row r="208" spans="1:26" ht="12.75" customHeight="1" x14ac:dyDescent="0.2">
      <c r="A208" s="633"/>
      <c r="B208" s="633"/>
      <c r="C208" s="633"/>
      <c r="D208" s="633"/>
      <c r="E208" s="633"/>
      <c r="F208" s="633"/>
      <c r="G208" s="633"/>
      <c r="H208" s="633"/>
      <c r="I208" s="633"/>
      <c r="J208" s="633"/>
      <c r="K208" s="633"/>
      <c r="L208" s="633"/>
      <c r="M208" s="633"/>
      <c r="N208" s="633"/>
      <c r="O208" s="633"/>
      <c r="P208" s="633"/>
      <c r="Q208" s="633"/>
      <c r="R208" s="633"/>
      <c r="S208" s="633"/>
      <c r="T208" s="633"/>
      <c r="U208" s="633"/>
      <c r="V208" s="633"/>
      <c r="W208" s="633"/>
      <c r="X208" s="633"/>
      <c r="Y208" s="633"/>
      <c r="Z208" s="633"/>
    </row>
    <row r="209" spans="1:26" ht="12.75" customHeight="1" x14ac:dyDescent="0.2">
      <c r="A209" s="633"/>
      <c r="B209" s="633"/>
      <c r="C209" s="633"/>
      <c r="D209" s="633"/>
      <c r="E209" s="633"/>
      <c r="F209" s="633"/>
      <c r="G209" s="633"/>
      <c r="H209" s="633"/>
      <c r="I209" s="633"/>
      <c r="J209" s="633"/>
      <c r="K209" s="633"/>
      <c r="L209" s="633"/>
      <c r="M209" s="633"/>
      <c r="N209" s="633"/>
      <c r="O209" s="633"/>
      <c r="P209" s="633"/>
      <c r="Q209" s="633"/>
      <c r="R209" s="633"/>
      <c r="S209" s="633"/>
      <c r="T209" s="633"/>
      <c r="U209" s="633"/>
      <c r="V209" s="633"/>
      <c r="W209" s="633"/>
      <c r="X209" s="633"/>
      <c r="Y209" s="633"/>
      <c r="Z209" s="633"/>
    </row>
    <row r="210" spans="1:26" ht="12.75" customHeight="1" x14ac:dyDescent="0.2">
      <c r="A210" s="633"/>
      <c r="B210" s="633"/>
      <c r="C210" s="633"/>
      <c r="D210" s="633"/>
      <c r="E210" s="633"/>
      <c r="F210" s="633"/>
      <c r="G210" s="633"/>
      <c r="H210" s="633"/>
      <c r="I210" s="633"/>
      <c r="J210" s="633"/>
      <c r="K210" s="633"/>
      <c r="L210" s="633"/>
      <c r="M210" s="633"/>
      <c r="N210" s="633"/>
      <c r="O210" s="633"/>
      <c r="P210" s="633"/>
      <c r="Q210" s="633"/>
      <c r="R210" s="633"/>
      <c r="S210" s="633"/>
      <c r="T210" s="633"/>
      <c r="U210" s="633"/>
      <c r="V210" s="633"/>
      <c r="W210" s="633"/>
      <c r="X210" s="633"/>
      <c r="Y210" s="633"/>
      <c r="Z210" s="633"/>
    </row>
    <row r="211" spans="1:26" ht="12.75" customHeight="1" x14ac:dyDescent="0.2">
      <c r="A211" s="633"/>
      <c r="B211" s="633"/>
      <c r="C211" s="633"/>
      <c r="D211" s="633"/>
      <c r="E211" s="633"/>
      <c r="F211" s="633"/>
      <c r="G211" s="633"/>
      <c r="H211" s="633"/>
      <c r="I211" s="633"/>
      <c r="J211" s="633"/>
      <c r="K211" s="633"/>
      <c r="L211" s="633"/>
      <c r="M211" s="633"/>
      <c r="N211" s="633"/>
      <c r="O211" s="633"/>
      <c r="P211" s="633"/>
      <c r="Q211" s="633"/>
      <c r="R211" s="633"/>
      <c r="S211" s="633"/>
      <c r="T211" s="633"/>
      <c r="U211" s="633"/>
      <c r="V211" s="633"/>
      <c r="W211" s="633"/>
      <c r="X211" s="633"/>
      <c r="Y211" s="633"/>
      <c r="Z211" s="633"/>
    </row>
    <row r="212" spans="1:26" ht="12.75" customHeight="1" x14ac:dyDescent="0.2">
      <c r="A212" s="633"/>
      <c r="B212" s="633"/>
      <c r="C212" s="633"/>
      <c r="D212" s="633"/>
      <c r="E212" s="633"/>
      <c r="F212" s="633"/>
      <c r="G212" s="633"/>
      <c r="H212" s="633"/>
      <c r="I212" s="633"/>
      <c r="J212" s="633"/>
      <c r="K212" s="633"/>
      <c r="L212" s="633"/>
      <c r="M212" s="633"/>
      <c r="N212" s="633"/>
      <c r="O212" s="633"/>
      <c r="P212" s="633"/>
      <c r="Q212" s="633"/>
      <c r="R212" s="633"/>
      <c r="S212" s="633"/>
      <c r="T212" s="633"/>
      <c r="U212" s="633"/>
      <c r="V212" s="633"/>
      <c r="W212" s="633"/>
      <c r="X212" s="633"/>
      <c r="Y212" s="633"/>
      <c r="Z212" s="633"/>
    </row>
    <row r="213" spans="1:26" ht="12.75" customHeight="1" x14ac:dyDescent="0.2">
      <c r="A213" s="633"/>
      <c r="B213" s="633"/>
      <c r="C213" s="633"/>
      <c r="D213" s="633"/>
      <c r="E213" s="633"/>
      <c r="F213" s="633"/>
      <c r="G213" s="633"/>
      <c r="H213" s="633"/>
      <c r="I213" s="633"/>
      <c r="J213" s="633"/>
      <c r="K213" s="633"/>
      <c r="L213" s="633"/>
      <c r="M213" s="633"/>
      <c r="N213" s="633"/>
      <c r="O213" s="633"/>
      <c r="P213" s="633"/>
      <c r="Q213" s="633"/>
      <c r="R213" s="633"/>
      <c r="S213" s="633"/>
      <c r="T213" s="633"/>
      <c r="U213" s="633"/>
      <c r="V213" s="633"/>
      <c r="W213" s="633"/>
      <c r="X213" s="633"/>
      <c r="Y213" s="633"/>
      <c r="Z213" s="633"/>
    </row>
    <row r="214" spans="1:26" ht="12.75" customHeight="1" x14ac:dyDescent="0.2">
      <c r="A214" s="633"/>
      <c r="B214" s="633"/>
      <c r="C214" s="633"/>
      <c r="D214" s="633"/>
      <c r="E214" s="633"/>
      <c r="F214" s="633"/>
      <c r="G214" s="633"/>
      <c r="H214" s="633"/>
      <c r="I214" s="633"/>
      <c r="J214" s="633"/>
      <c r="K214" s="633"/>
      <c r="L214" s="633"/>
      <c r="M214" s="633"/>
      <c r="N214" s="633"/>
      <c r="O214" s="633"/>
      <c r="P214" s="633"/>
      <c r="Q214" s="633"/>
      <c r="R214" s="633"/>
      <c r="S214" s="633"/>
      <c r="T214" s="633"/>
      <c r="U214" s="633"/>
      <c r="V214" s="633"/>
      <c r="W214" s="633"/>
      <c r="X214" s="633"/>
      <c r="Y214" s="633"/>
      <c r="Z214" s="633"/>
    </row>
    <row r="215" spans="1:26" ht="12.75" customHeight="1" x14ac:dyDescent="0.2">
      <c r="A215" s="633"/>
      <c r="B215" s="633"/>
      <c r="C215" s="633"/>
      <c r="D215" s="633"/>
      <c r="E215" s="633"/>
      <c r="F215" s="633"/>
      <c r="G215" s="633"/>
      <c r="H215" s="633"/>
      <c r="I215" s="633"/>
      <c r="J215" s="633"/>
      <c r="K215" s="633"/>
      <c r="L215" s="633"/>
      <c r="M215" s="633"/>
      <c r="N215" s="633"/>
      <c r="O215" s="633"/>
      <c r="P215" s="633"/>
      <c r="Q215" s="633"/>
      <c r="R215" s="633"/>
      <c r="S215" s="633"/>
      <c r="T215" s="633"/>
      <c r="U215" s="633"/>
      <c r="V215" s="633"/>
      <c r="W215" s="633"/>
      <c r="X215" s="633"/>
      <c r="Y215" s="633"/>
      <c r="Z215" s="633"/>
    </row>
    <row r="216" spans="1:26" ht="12.75" customHeight="1" x14ac:dyDescent="0.2">
      <c r="A216" s="633"/>
      <c r="B216" s="633"/>
      <c r="C216" s="633"/>
      <c r="D216" s="633"/>
      <c r="E216" s="633"/>
      <c r="F216" s="633"/>
      <c r="G216" s="633"/>
      <c r="H216" s="633"/>
      <c r="I216" s="633"/>
      <c r="J216" s="633"/>
      <c r="K216" s="633"/>
      <c r="L216" s="633"/>
      <c r="M216" s="633"/>
      <c r="N216" s="633"/>
      <c r="O216" s="633"/>
      <c r="P216" s="633"/>
      <c r="Q216" s="633"/>
      <c r="R216" s="633"/>
      <c r="S216" s="633"/>
      <c r="T216" s="633"/>
      <c r="U216" s="633"/>
      <c r="V216" s="633"/>
      <c r="W216" s="633"/>
      <c r="X216" s="633"/>
      <c r="Y216" s="633"/>
      <c r="Z216" s="633"/>
    </row>
    <row r="217" spans="1:26" ht="12.75" customHeight="1" x14ac:dyDescent="0.2">
      <c r="A217" s="633"/>
      <c r="B217" s="633"/>
      <c r="C217" s="633"/>
      <c r="D217" s="633"/>
      <c r="E217" s="633"/>
      <c r="F217" s="633"/>
      <c r="G217" s="633"/>
      <c r="H217" s="633"/>
      <c r="I217" s="633"/>
      <c r="J217" s="633"/>
      <c r="K217" s="633"/>
      <c r="L217" s="633"/>
      <c r="M217" s="633"/>
      <c r="N217" s="633"/>
      <c r="O217" s="633"/>
      <c r="P217" s="633"/>
      <c r="Q217" s="633"/>
      <c r="R217" s="633"/>
      <c r="S217" s="633"/>
      <c r="T217" s="633"/>
      <c r="U217" s="633"/>
      <c r="V217" s="633"/>
      <c r="W217" s="633"/>
      <c r="X217" s="633"/>
      <c r="Y217" s="633"/>
      <c r="Z217" s="633"/>
    </row>
    <row r="218" spans="1:26" ht="12.75" customHeight="1" x14ac:dyDescent="0.2">
      <c r="A218" s="633"/>
      <c r="B218" s="633"/>
      <c r="C218" s="633"/>
      <c r="D218" s="633"/>
      <c r="E218" s="633"/>
      <c r="F218" s="633"/>
      <c r="G218" s="633"/>
      <c r="H218" s="633"/>
      <c r="I218" s="633"/>
      <c r="J218" s="633"/>
      <c r="K218" s="633"/>
      <c r="L218" s="633"/>
      <c r="M218" s="633"/>
      <c r="N218" s="633"/>
      <c r="O218" s="633"/>
      <c r="P218" s="633"/>
      <c r="Q218" s="633"/>
      <c r="R218" s="633"/>
      <c r="S218" s="633"/>
      <c r="T218" s="633"/>
      <c r="U218" s="633"/>
      <c r="V218" s="633"/>
      <c r="W218" s="633"/>
      <c r="X218" s="633"/>
      <c r="Y218" s="633"/>
      <c r="Z218" s="633"/>
    </row>
    <row r="219" spans="1:26" ht="12.75" customHeight="1" x14ac:dyDescent="0.2">
      <c r="A219" s="633"/>
      <c r="B219" s="633"/>
      <c r="C219" s="633"/>
      <c r="D219" s="633"/>
      <c r="E219" s="633"/>
      <c r="F219" s="633"/>
      <c r="G219" s="633"/>
      <c r="H219" s="633"/>
      <c r="I219" s="633"/>
      <c r="J219" s="633"/>
      <c r="K219" s="633"/>
      <c r="L219" s="633"/>
      <c r="M219" s="633"/>
      <c r="N219" s="633"/>
      <c r="O219" s="633"/>
      <c r="P219" s="633"/>
      <c r="Q219" s="633"/>
      <c r="R219" s="633"/>
      <c r="S219" s="633"/>
      <c r="T219" s="633"/>
      <c r="U219" s="633"/>
      <c r="V219" s="633"/>
      <c r="W219" s="633"/>
      <c r="X219" s="633"/>
      <c r="Y219" s="633"/>
      <c r="Z219" s="633"/>
    </row>
    <row r="220" spans="1:26" ht="12.75" customHeight="1" x14ac:dyDescent="0.2">
      <c r="A220" s="633"/>
      <c r="B220" s="633"/>
      <c r="C220" s="633"/>
      <c r="D220" s="633"/>
      <c r="E220" s="633"/>
      <c r="F220" s="633"/>
      <c r="G220" s="633"/>
      <c r="H220" s="633"/>
      <c r="I220" s="633"/>
      <c r="J220" s="633"/>
      <c r="K220" s="633"/>
      <c r="L220" s="633"/>
      <c r="M220" s="633"/>
      <c r="N220" s="633"/>
      <c r="O220" s="633"/>
      <c r="P220" s="633"/>
      <c r="Q220" s="633"/>
      <c r="R220" s="633"/>
      <c r="S220" s="633"/>
      <c r="T220" s="633"/>
      <c r="U220" s="633"/>
      <c r="V220" s="633"/>
      <c r="W220" s="633"/>
      <c r="X220" s="633"/>
      <c r="Y220" s="633"/>
      <c r="Z220" s="633"/>
    </row>
    <row r="221" spans="1:26" ht="12.75" customHeight="1" x14ac:dyDescent="0.2">
      <c r="A221" s="633"/>
      <c r="B221" s="633"/>
      <c r="C221" s="633"/>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row>
    <row r="222" spans="1:26" ht="12.75" customHeight="1" x14ac:dyDescent="0.2">
      <c r="A222" s="633"/>
      <c r="B222" s="633"/>
      <c r="C222" s="633"/>
      <c r="D222" s="633"/>
      <c r="E222" s="633"/>
      <c r="F222" s="633"/>
      <c r="G222" s="633"/>
      <c r="H222" s="633"/>
      <c r="I222" s="633"/>
      <c r="J222" s="633"/>
      <c r="K222" s="633"/>
      <c r="L222" s="633"/>
      <c r="M222" s="633"/>
      <c r="N222" s="633"/>
      <c r="O222" s="633"/>
      <c r="P222" s="633"/>
      <c r="Q222" s="633"/>
      <c r="R222" s="633"/>
      <c r="S222" s="633"/>
      <c r="T222" s="633"/>
      <c r="U222" s="633"/>
      <c r="V222" s="633"/>
      <c r="W222" s="633"/>
      <c r="X222" s="633"/>
      <c r="Y222" s="633"/>
      <c r="Z222" s="633"/>
    </row>
    <row r="223" spans="1:26" ht="12.75" customHeight="1" x14ac:dyDescent="0.2">
      <c r="A223" s="633"/>
      <c r="B223" s="633"/>
      <c r="C223" s="633"/>
      <c r="D223" s="633"/>
      <c r="E223" s="633"/>
      <c r="F223" s="633"/>
      <c r="G223" s="633"/>
      <c r="H223" s="633"/>
      <c r="I223" s="633"/>
      <c r="J223" s="633"/>
      <c r="K223" s="633"/>
      <c r="L223" s="633"/>
      <c r="M223" s="633"/>
      <c r="N223" s="633"/>
      <c r="O223" s="633"/>
      <c r="P223" s="633"/>
      <c r="Q223" s="633"/>
      <c r="R223" s="633"/>
      <c r="S223" s="633"/>
      <c r="T223" s="633"/>
      <c r="U223" s="633"/>
      <c r="V223" s="633"/>
      <c r="W223" s="633"/>
      <c r="X223" s="633"/>
      <c r="Y223" s="633"/>
      <c r="Z223" s="633"/>
    </row>
    <row r="224" spans="1:26" ht="12.75" customHeight="1" x14ac:dyDescent="0.2">
      <c r="A224" s="633"/>
      <c r="B224" s="633"/>
      <c r="C224" s="633"/>
      <c r="D224" s="633"/>
      <c r="E224" s="633"/>
      <c r="F224" s="633"/>
      <c r="G224" s="633"/>
      <c r="H224" s="633"/>
      <c r="I224" s="633"/>
      <c r="J224" s="633"/>
      <c r="K224" s="633"/>
      <c r="L224" s="633"/>
      <c r="M224" s="633"/>
      <c r="N224" s="633"/>
      <c r="O224" s="633"/>
      <c r="P224" s="633"/>
      <c r="Q224" s="633"/>
      <c r="R224" s="633"/>
      <c r="S224" s="633"/>
      <c r="T224" s="633"/>
      <c r="U224" s="633"/>
      <c r="V224" s="633"/>
      <c r="W224" s="633"/>
      <c r="X224" s="633"/>
      <c r="Y224" s="633"/>
      <c r="Z224" s="633"/>
    </row>
    <row r="225" spans="1:26" ht="12.75" customHeight="1" x14ac:dyDescent="0.2">
      <c r="A225" s="633"/>
      <c r="B225" s="633"/>
      <c r="C225" s="633"/>
      <c r="D225" s="633"/>
      <c r="E225" s="633"/>
      <c r="F225" s="633"/>
      <c r="G225" s="633"/>
      <c r="H225" s="633"/>
      <c r="I225" s="633"/>
      <c r="J225" s="633"/>
      <c r="K225" s="633"/>
      <c r="L225" s="633"/>
      <c r="M225" s="633"/>
      <c r="N225" s="633"/>
      <c r="O225" s="633"/>
      <c r="P225" s="633"/>
      <c r="Q225" s="633"/>
      <c r="R225" s="633"/>
      <c r="S225" s="633"/>
      <c r="T225" s="633"/>
      <c r="U225" s="633"/>
      <c r="V225" s="633"/>
      <c r="W225" s="633"/>
      <c r="X225" s="633"/>
      <c r="Y225" s="633"/>
      <c r="Z225" s="633"/>
    </row>
    <row r="226" spans="1:26" ht="12.75" customHeight="1" x14ac:dyDescent="0.2">
      <c r="A226" s="633"/>
      <c r="B226" s="633"/>
      <c r="C226" s="633"/>
      <c r="D226" s="633"/>
      <c r="E226" s="633"/>
      <c r="F226" s="633"/>
      <c r="G226" s="633"/>
      <c r="H226" s="633"/>
      <c r="I226" s="633"/>
      <c r="J226" s="633"/>
      <c r="K226" s="633"/>
      <c r="L226" s="633"/>
      <c r="M226" s="633"/>
      <c r="N226" s="633"/>
      <c r="O226" s="633"/>
      <c r="P226" s="633"/>
      <c r="Q226" s="633"/>
      <c r="R226" s="633"/>
      <c r="S226" s="633"/>
      <c r="T226" s="633"/>
      <c r="U226" s="633"/>
      <c r="V226" s="633"/>
      <c r="W226" s="633"/>
      <c r="X226" s="633"/>
      <c r="Y226" s="633"/>
      <c r="Z226" s="633"/>
    </row>
    <row r="227" spans="1:26" ht="12.75" customHeight="1" x14ac:dyDescent="0.2">
      <c r="A227" s="633"/>
      <c r="B227" s="633"/>
      <c r="C227" s="633"/>
      <c r="D227" s="633"/>
      <c r="E227" s="633"/>
      <c r="F227" s="633"/>
      <c r="G227" s="633"/>
      <c r="H227" s="633"/>
      <c r="I227" s="633"/>
      <c r="J227" s="633"/>
      <c r="K227" s="633"/>
      <c r="L227" s="633"/>
      <c r="M227" s="633"/>
      <c r="N227" s="633"/>
      <c r="O227" s="633"/>
      <c r="P227" s="633"/>
      <c r="Q227" s="633"/>
      <c r="R227" s="633"/>
      <c r="S227" s="633"/>
      <c r="T227" s="633"/>
      <c r="U227" s="633"/>
      <c r="V227" s="633"/>
      <c r="W227" s="633"/>
      <c r="X227" s="633"/>
      <c r="Y227" s="633"/>
      <c r="Z227" s="633"/>
    </row>
    <row r="228" spans="1:26" ht="12.75" customHeight="1" x14ac:dyDescent="0.2">
      <c r="A228" s="633"/>
      <c r="B228" s="633"/>
      <c r="C228" s="633"/>
      <c r="D228" s="633"/>
      <c r="E228" s="633"/>
      <c r="F228" s="633"/>
      <c r="G228" s="633"/>
      <c r="H228" s="633"/>
      <c r="I228" s="633"/>
      <c r="J228" s="633"/>
      <c r="K228" s="633"/>
      <c r="L228" s="633"/>
      <c r="M228" s="633"/>
      <c r="N228" s="633"/>
      <c r="O228" s="633"/>
      <c r="P228" s="633"/>
      <c r="Q228" s="633"/>
      <c r="R228" s="633"/>
      <c r="S228" s="633"/>
      <c r="T228" s="633"/>
      <c r="U228" s="633"/>
      <c r="V228" s="633"/>
      <c r="W228" s="633"/>
      <c r="X228" s="633"/>
      <c r="Y228" s="633"/>
      <c r="Z228" s="633"/>
    </row>
    <row r="229" spans="1:26" ht="12.75" customHeight="1" x14ac:dyDescent="0.2">
      <c r="A229" s="633"/>
      <c r="B229" s="633"/>
      <c r="C229" s="633"/>
      <c r="D229" s="633"/>
      <c r="E229" s="633"/>
      <c r="F229" s="633"/>
      <c r="G229" s="633"/>
      <c r="H229" s="633"/>
      <c r="I229" s="633"/>
      <c r="J229" s="633"/>
      <c r="K229" s="633"/>
      <c r="L229" s="633"/>
      <c r="M229" s="633"/>
      <c r="N229" s="633"/>
      <c r="O229" s="633"/>
      <c r="P229" s="633"/>
      <c r="Q229" s="633"/>
      <c r="R229" s="633"/>
      <c r="S229" s="633"/>
      <c r="T229" s="633"/>
      <c r="U229" s="633"/>
      <c r="V229" s="633"/>
      <c r="W229" s="633"/>
      <c r="X229" s="633"/>
      <c r="Y229" s="633"/>
      <c r="Z229" s="633"/>
    </row>
    <row r="230" spans="1:26" ht="12.75" customHeight="1" x14ac:dyDescent="0.2">
      <c r="A230" s="633"/>
      <c r="B230" s="633"/>
      <c r="C230" s="633"/>
      <c r="D230" s="633"/>
      <c r="E230" s="633"/>
      <c r="F230" s="633"/>
      <c r="G230" s="633"/>
      <c r="H230" s="633"/>
      <c r="I230" s="633"/>
      <c r="J230" s="633"/>
      <c r="K230" s="633"/>
      <c r="L230" s="633"/>
      <c r="M230" s="633"/>
      <c r="N230" s="633"/>
      <c r="O230" s="633"/>
      <c r="P230" s="633"/>
      <c r="Q230" s="633"/>
      <c r="R230" s="633"/>
      <c r="S230" s="633"/>
      <c r="T230" s="633"/>
      <c r="U230" s="633"/>
      <c r="V230" s="633"/>
      <c r="W230" s="633"/>
      <c r="X230" s="633"/>
      <c r="Y230" s="633"/>
      <c r="Z230" s="633"/>
    </row>
    <row r="231" spans="1:26" ht="12.75" customHeight="1" x14ac:dyDescent="0.2">
      <c r="A231" s="633"/>
      <c r="B231" s="633"/>
      <c r="C231" s="633"/>
      <c r="D231" s="633"/>
      <c r="E231" s="633"/>
      <c r="F231" s="633"/>
      <c r="G231" s="633"/>
      <c r="H231" s="633"/>
      <c r="I231" s="633"/>
      <c r="J231" s="633"/>
      <c r="K231" s="633"/>
      <c r="L231" s="633"/>
      <c r="M231" s="633"/>
      <c r="N231" s="633"/>
      <c r="O231" s="633"/>
      <c r="P231" s="633"/>
      <c r="Q231" s="633"/>
      <c r="R231" s="633"/>
      <c r="S231" s="633"/>
      <c r="T231" s="633"/>
      <c r="U231" s="633"/>
      <c r="V231" s="633"/>
      <c r="W231" s="633"/>
      <c r="X231" s="633"/>
      <c r="Y231" s="633"/>
      <c r="Z231" s="633"/>
    </row>
    <row r="232" spans="1:26" ht="12.75" customHeight="1" x14ac:dyDescent="0.2">
      <c r="A232" s="633"/>
      <c r="B232" s="633"/>
      <c r="C232" s="633"/>
      <c r="D232" s="633"/>
      <c r="E232" s="633"/>
      <c r="F232" s="633"/>
      <c r="G232" s="633"/>
      <c r="H232" s="633"/>
      <c r="I232" s="633"/>
      <c r="J232" s="633"/>
      <c r="K232" s="633"/>
      <c r="L232" s="633"/>
      <c r="M232" s="633"/>
      <c r="N232" s="633"/>
      <c r="O232" s="633"/>
      <c r="P232" s="633"/>
      <c r="Q232" s="633"/>
      <c r="R232" s="633"/>
      <c r="S232" s="633"/>
      <c r="T232" s="633"/>
      <c r="U232" s="633"/>
      <c r="V232" s="633"/>
      <c r="W232" s="633"/>
      <c r="X232" s="633"/>
      <c r="Y232" s="633"/>
      <c r="Z232" s="633"/>
    </row>
    <row r="233" spans="1:26" ht="12.75" customHeight="1" x14ac:dyDescent="0.2">
      <c r="A233" s="633"/>
      <c r="B233" s="633"/>
      <c r="C233" s="633"/>
      <c r="D233" s="633"/>
      <c r="E233" s="633"/>
      <c r="F233" s="633"/>
      <c r="G233" s="633"/>
      <c r="H233" s="633"/>
      <c r="I233" s="633"/>
      <c r="J233" s="633"/>
      <c r="K233" s="633"/>
      <c r="L233" s="633"/>
      <c r="M233" s="633"/>
      <c r="N233" s="633"/>
      <c r="O233" s="633"/>
      <c r="P233" s="633"/>
      <c r="Q233" s="633"/>
      <c r="R233" s="633"/>
      <c r="S233" s="633"/>
      <c r="T233" s="633"/>
      <c r="U233" s="633"/>
      <c r="V233" s="633"/>
      <c r="W233" s="633"/>
      <c r="X233" s="633"/>
      <c r="Y233" s="633"/>
      <c r="Z233" s="633"/>
    </row>
    <row r="234" spans="1:26" ht="12.75" customHeight="1" x14ac:dyDescent="0.2">
      <c r="A234" s="633"/>
      <c r="B234" s="633"/>
      <c r="C234" s="633"/>
      <c r="D234" s="633"/>
      <c r="E234" s="633"/>
      <c r="F234" s="633"/>
      <c r="G234" s="633"/>
      <c r="H234" s="633"/>
      <c r="I234" s="633"/>
      <c r="J234" s="633"/>
      <c r="K234" s="633"/>
      <c r="L234" s="633"/>
      <c r="M234" s="633"/>
      <c r="N234" s="633"/>
      <c r="O234" s="633"/>
      <c r="P234" s="633"/>
      <c r="Q234" s="633"/>
      <c r="R234" s="633"/>
      <c r="S234" s="633"/>
      <c r="T234" s="633"/>
      <c r="U234" s="633"/>
      <c r="V234" s="633"/>
      <c r="W234" s="633"/>
      <c r="X234" s="633"/>
      <c r="Y234" s="633"/>
      <c r="Z234" s="633"/>
    </row>
    <row r="235" spans="1:26" ht="12.75" customHeight="1" x14ac:dyDescent="0.2">
      <c r="A235" s="633"/>
      <c r="B235" s="633"/>
      <c r="C235" s="633"/>
      <c r="D235" s="633"/>
      <c r="E235" s="633"/>
      <c r="F235" s="633"/>
      <c r="G235" s="633"/>
      <c r="H235" s="633"/>
      <c r="I235" s="633"/>
      <c r="J235" s="633"/>
      <c r="K235" s="633"/>
      <c r="L235" s="633"/>
      <c r="M235" s="633"/>
      <c r="N235" s="633"/>
      <c r="O235" s="633"/>
      <c r="P235" s="633"/>
      <c r="Q235" s="633"/>
      <c r="R235" s="633"/>
      <c r="S235" s="633"/>
      <c r="T235" s="633"/>
      <c r="U235" s="633"/>
      <c r="V235" s="633"/>
      <c r="W235" s="633"/>
      <c r="X235" s="633"/>
      <c r="Y235" s="633"/>
      <c r="Z235" s="633"/>
    </row>
    <row r="236" spans="1:26" ht="12.75" customHeight="1" x14ac:dyDescent="0.2">
      <c r="A236" s="633"/>
      <c r="B236" s="633"/>
      <c r="C236" s="633"/>
      <c r="D236" s="633"/>
      <c r="E236" s="633"/>
      <c r="F236" s="633"/>
      <c r="G236" s="633"/>
      <c r="H236" s="633"/>
      <c r="I236" s="633"/>
      <c r="J236" s="633"/>
      <c r="K236" s="633"/>
      <c r="L236" s="633"/>
      <c r="M236" s="633"/>
      <c r="N236" s="633"/>
      <c r="O236" s="633"/>
      <c r="P236" s="633"/>
      <c r="Q236" s="633"/>
      <c r="R236" s="633"/>
      <c r="S236" s="633"/>
      <c r="T236" s="633"/>
      <c r="U236" s="633"/>
      <c r="V236" s="633"/>
      <c r="W236" s="633"/>
      <c r="X236" s="633"/>
      <c r="Y236" s="633"/>
      <c r="Z236" s="633"/>
    </row>
    <row r="237" spans="1:26" ht="12.75" customHeight="1" x14ac:dyDescent="0.2">
      <c r="A237" s="633"/>
      <c r="B237" s="633"/>
      <c r="C237" s="633"/>
      <c r="D237" s="633"/>
      <c r="E237" s="633"/>
      <c r="F237" s="633"/>
      <c r="G237" s="633"/>
      <c r="H237" s="633"/>
      <c r="I237" s="633"/>
      <c r="J237" s="633"/>
      <c r="K237" s="633"/>
      <c r="L237" s="633"/>
      <c r="M237" s="633"/>
      <c r="N237" s="633"/>
      <c r="O237" s="633"/>
      <c r="P237" s="633"/>
      <c r="Q237" s="633"/>
      <c r="R237" s="633"/>
      <c r="S237" s="633"/>
      <c r="T237" s="633"/>
      <c r="U237" s="633"/>
      <c r="V237" s="633"/>
      <c r="W237" s="633"/>
      <c r="X237" s="633"/>
      <c r="Y237" s="633"/>
      <c r="Z237" s="633"/>
    </row>
    <row r="238" spans="1:26" ht="12.75" customHeight="1" x14ac:dyDescent="0.2">
      <c r="A238" s="633"/>
      <c r="B238" s="633"/>
      <c r="C238" s="633"/>
      <c r="D238" s="633"/>
      <c r="E238" s="633"/>
      <c r="F238" s="633"/>
      <c r="G238" s="633"/>
      <c r="H238" s="633"/>
      <c r="I238" s="633"/>
      <c r="J238" s="633"/>
      <c r="K238" s="633"/>
      <c r="L238" s="633"/>
      <c r="M238" s="633"/>
      <c r="N238" s="633"/>
      <c r="O238" s="633"/>
      <c r="P238" s="633"/>
      <c r="Q238" s="633"/>
      <c r="R238" s="633"/>
      <c r="S238" s="633"/>
      <c r="T238" s="633"/>
      <c r="U238" s="633"/>
      <c r="V238" s="633"/>
      <c r="W238" s="633"/>
      <c r="X238" s="633"/>
      <c r="Y238" s="633"/>
      <c r="Z238" s="633"/>
    </row>
    <row r="239" spans="1:26" ht="12.75" customHeight="1" x14ac:dyDescent="0.2">
      <c r="A239" s="633"/>
      <c r="B239" s="633"/>
      <c r="C239" s="633"/>
      <c r="D239" s="633"/>
      <c r="E239" s="633"/>
      <c r="F239" s="633"/>
      <c r="G239" s="633"/>
      <c r="H239" s="633"/>
      <c r="I239" s="633"/>
      <c r="J239" s="633"/>
      <c r="K239" s="633"/>
      <c r="L239" s="633"/>
      <c r="M239" s="633"/>
      <c r="N239" s="633"/>
      <c r="O239" s="633"/>
      <c r="P239" s="633"/>
      <c r="Q239" s="633"/>
      <c r="R239" s="633"/>
      <c r="S239" s="633"/>
      <c r="T239" s="633"/>
      <c r="U239" s="633"/>
      <c r="V239" s="633"/>
      <c r="W239" s="633"/>
      <c r="X239" s="633"/>
      <c r="Y239" s="633"/>
      <c r="Z239" s="633"/>
    </row>
    <row r="240" spans="1:26" ht="12.75" customHeight="1" x14ac:dyDescent="0.2">
      <c r="A240" s="633"/>
      <c r="B240" s="633"/>
      <c r="C240" s="633"/>
      <c r="D240" s="633"/>
      <c r="E240" s="633"/>
      <c r="F240" s="633"/>
      <c r="G240" s="633"/>
      <c r="H240" s="633"/>
      <c r="I240" s="633"/>
      <c r="J240" s="633"/>
      <c r="K240" s="633"/>
      <c r="L240" s="633"/>
      <c r="M240" s="633"/>
      <c r="N240" s="633"/>
      <c r="O240" s="633"/>
      <c r="P240" s="633"/>
      <c r="Q240" s="633"/>
      <c r="R240" s="633"/>
      <c r="S240" s="633"/>
      <c r="T240" s="633"/>
      <c r="U240" s="633"/>
      <c r="V240" s="633"/>
      <c r="W240" s="633"/>
      <c r="X240" s="633"/>
      <c r="Y240" s="633"/>
      <c r="Z240" s="633"/>
    </row>
    <row r="241" spans="1:26" ht="12.75" customHeight="1" x14ac:dyDescent="0.2">
      <c r="A241" s="633"/>
      <c r="B241" s="633"/>
      <c r="C241" s="633"/>
      <c r="D241" s="633"/>
      <c r="E241" s="633"/>
      <c r="F241" s="633"/>
      <c r="G241" s="633"/>
      <c r="H241" s="633"/>
      <c r="I241" s="633"/>
      <c r="J241" s="633"/>
      <c r="K241" s="633"/>
      <c r="L241" s="633"/>
      <c r="M241" s="633"/>
      <c r="N241" s="633"/>
      <c r="O241" s="633"/>
      <c r="P241" s="633"/>
      <c r="Q241" s="633"/>
      <c r="R241" s="633"/>
      <c r="S241" s="633"/>
      <c r="T241" s="633"/>
      <c r="U241" s="633"/>
      <c r="V241" s="633"/>
      <c r="W241" s="633"/>
      <c r="X241" s="633"/>
      <c r="Y241" s="633"/>
      <c r="Z241" s="633"/>
    </row>
    <row r="242" spans="1:26" ht="12.75" customHeight="1" x14ac:dyDescent="0.2">
      <c r="A242" s="633"/>
      <c r="B242" s="633"/>
      <c r="C242" s="633"/>
      <c r="D242" s="633"/>
      <c r="E242" s="633"/>
      <c r="F242" s="633"/>
      <c r="G242" s="633"/>
      <c r="H242" s="633"/>
      <c r="I242" s="633"/>
      <c r="J242" s="633"/>
      <c r="K242" s="633"/>
      <c r="L242" s="633"/>
      <c r="M242" s="633"/>
      <c r="N242" s="633"/>
      <c r="O242" s="633"/>
      <c r="P242" s="633"/>
      <c r="Q242" s="633"/>
      <c r="R242" s="633"/>
      <c r="S242" s="633"/>
      <c r="T242" s="633"/>
      <c r="U242" s="633"/>
      <c r="V242" s="633"/>
      <c r="W242" s="633"/>
      <c r="X242" s="633"/>
      <c r="Y242" s="633"/>
      <c r="Z242" s="633"/>
    </row>
    <row r="243" spans="1:26" ht="12.75" customHeight="1" x14ac:dyDescent="0.2">
      <c r="A243" s="633"/>
      <c r="B243" s="633"/>
      <c r="C243" s="633"/>
      <c r="D243" s="633"/>
      <c r="E243" s="633"/>
      <c r="F243" s="633"/>
      <c r="G243" s="633"/>
      <c r="H243" s="633"/>
      <c r="I243" s="633"/>
      <c r="J243" s="633"/>
      <c r="K243" s="633"/>
      <c r="L243" s="633"/>
      <c r="M243" s="633"/>
      <c r="N243" s="633"/>
      <c r="O243" s="633"/>
      <c r="P243" s="633"/>
      <c r="Q243" s="633"/>
      <c r="R243" s="633"/>
      <c r="S243" s="633"/>
      <c r="T243" s="633"/>
      <c r="U243" s="633"/>
      <c r="V243" s="633"/>
      <c r="W243" s="633"/>
      <c r="X243" s="633"/>
      <c r="Y243" s="633"/>
      <c r="Z243" s="633"/>
    </row>
    <row r="244" spans="1:26" ht="12.75" customHeight="1" x14ac:dyDescent="0.2">
      <c r="A244" s="633"/>
      <c r="B244" s="633"/>
      <c r="C244" s="633"/>
      <c r="D244" s="633"/>
      <c r="E244" s="633"/>
      <c r="F244" s="633"/>
      <c r="G244" s="633"/>
      <c r="H244" s="633"/>
      <c r="I244" s="633"/>
      <c r="J244" s="633"/>
      <c r="K244" s="633"/>
      <c r="L244" s="633"/>
      <c r="M244" s="633"/>
      <c r="N244" s="633"/>
      <c r="O244" s="633"/>
      <c r="P244" s="633"/>
      <c r="Q244" s="633"/>
      <c r="R244" s="633"/>
      <c r="S244" s="633"/>
      <c r="T244" s="633"/>
      <c r="U244" s="633"/>
      <c r="V244" s="633"/>
      <c r="W244" s="633"/>
      <c r="X244" s="633"/>
      <c r="Y244" s="633"/>
      <c r="Z244" s="633"/>
    </row>
    <row r="245" spans="1:26" ht="12.75" customHeight="1" x14ac:dyDescent="0.2">
      <c r="A245" s="633"/>
      <c r="B245" s="633"/>
      <c r="C245" s="633"/>
      <c r="D245" s="633"/>
      <c r="E245" s="633"/>
      <c r="F245" s="633"/>
      <c r="G245" s="633"/>
      <c r="H245" s="633"/>
      <c r="I245" s="633"/>
      <c r="J245" s="633"/>
      <c r="K245" s="633"/>
      <c r="L245" s="633"/>
      <c r="M245" s="633"/>
      <c r="N245" s="633"/>
      <c r="O245" s="633"/>
      <c r="P245" s="633"/>
      <c r="Q245" s="633"/>
      <c r="R245" s="633"/>
      <c r="S245" s="633"/>
      <c r="T245" s="633"/>
      <c r="U245" s="633"/>
      <c r="V245" s="633"/>
      <c r="W245" s="633"/>
      <c r="X245" s="633"/>
      <c r="Y245" s="633"/>
      <c r="Z245" s="633"/>
    </row>
    <row r="246" spans="1:26" ht="12.75" customHeight="1" x14ac:dyDescent="0.2">
      <c r="A246" s="633"/>
      <c r="B246" s="633"/>
      <c r="C246" s="633"/>
      <c r="D246" s="633"/>
      <c r="E246" s="633"/>
      <c r="F246" s="633"/>
      <c r="G246" s="633"/>
      <c r="H246" s="633"/>
      <c r="I246" s="633"/>
      <c r="J246" s="633"/>
      <c r="K246" s="633"/>
      <c r="L246" s="633"/>
      <c r="M246" s="633"/>
      <c r="N246" s="633"/>
      <c r="O246" s="633"/>
      <c r="P246" s="633"/>
      <c r="Q246" s="633"/>
      <c r="R246" s="633"/>
      <c r="S246" s="633"/>
      <c r="T246" s="633"/>
      <c r="U246" s="633"/>
      <c r="V246" s="633"/>
      <c r="W246" s="633"/>
      <c r="X246" s="633"/>
      <c r="Y246" s="633"/>
      <c r="Z246" s="633"/>
    </row>
    <row r="247" spans="1:26" ht="12.75" customHeight="1" x14ac:dyDescent="0.2">
      <c r="A247" s="633"/>
      <c r="B247" s="633"/>
      <c r="C247" s="633"/>
      <c r="D247" s="633"/>
      <c r="E247" s="633"/>
      <c r="F247" s="633"/>
      <c r="G247" s="633"/>
      <c r="H247" s="633"/>
      <c r="I247" s="633"/>
      <c r="J247" s="633"/>
      <c r="K247" s="633"/>
      <c r="L247" s="633"/>
      <c r="M247" s="633"/>
      <c r="N247" s="633"/>
      <c r="O247" s="633"/>
      <c r="P247" s="633"/>
      <c r="Q247" s="633"/>
      <c r="R247" s="633"/>
      <c r="S247" s="633"/>
      <c r="T247" s="633"/>
      <c r="U247" s="633"/>
      <c r="V247" s="633"/>
      <c r="W247" s="633"/>
      <c r="X247" s="633"/>
      <c r="Y247" s="633"/>
      <c r="Z247" s="633"/>
    </row>
    <row r="248" spans="1:26" ht="12.75" customHeight="1" x14ac:dyDescent="0.2">
      <c r="A248" s="633"/>
      <c r="B248" s="633"/>
      <c r="C248" s="633"/>
      <c r="D248" s="633"/>
      <c r="E248" s="633"/>
      <c r="F248" s="633"/>
      <c r="G248" s="633"/>
      <c r="H248" s="633"/>
      <c r="I248" s="633"/>
      <c r="J248" s="633"/>
      <c r="K248" s="633"/>
      <c r="L248" s="633"/>
      <c r="M248" s="633"/>
      <c r="N248" s="633"/>
      <c r="O248" s="633"/>
      <c r="P248" s="633"/>
      <c r="Q248" s="633"/>
      <c r="R248" s="633"/>
      <c r="S248" s="633"/>
      <c r="T248" s="633"/>
      <c r="U248" s="633"/>
      <c r="V248" s="633"/>
      <c r="W248" s="633"/>
      <c r="X248" s="633"/>
      <c r="Y248" s="633"/>
      <c r="Z248" s="633"/>
    </row>
    <row r="249" spans="1:26" ht="12.75" customHeight="1" x14ac:dyDescent="0.2">
      <c r="A249" s="633"/>
      <c r="B249" s="633"/>
      <c r="C249" s="633"/>
      <c r="D249" s="633"/>
      <c r="E249" s="633"/>
      <c r="F249" s="633"/>
      <c r="G249" s="633"/>
      <c r="H249" s="633"/>
      <c r="I249" s="633"/>
      <c r="J249" s="633"/>
      <c r="K249" s="633"/>
      <c r="L249" s="633"/>
      <c r="M249" s="633"/>
      <c r="N249" s="633"/>
      <c r="O249" s="633"/>
      <c r="P249" s="633"/>
      <c r="Q249" s="633"/>
      <c r="R249" s="633"/>
      <c r="S249" s="633"/>
      <c r="T249" s="633"/>
      <c r="U249" s="633"/>
      <c r="V249" s="633"/>
      <c r="W249" s="633"/>
      <c r="X249" s="633"/>
      <c r="Y249" s="633"/>
      <c r="Z249" s="633"/>
    </row>
    <row r="250" spans="1:26" ht="12.75" customHeight="1" x14ac:dyDescent="0.2">
      <c r="A250" s="633"/>
      <c r="B250" s="633"/>
      <c r="C250" s="633"/>
      <c r="D250" s="633"/>
      <c r="E250" s="633"/>
      <c r="F250" s="633"/>
      <c r="G250" s="633"/>
      <c r="H250" s="633"/>
      <c r="I250" s="633"/>
      <c r="J250" s="633"/>
      <c r="K250" s="633"/>
      <c r="L250" s="633"/>
      <c r="M250" s="633"/>
      <c r="N250" s="633"/>
      <c r="O250" s="633"/>
      <c r="P250" s="633"/>
      <c r="Q250" s="633"/>
      <c r="R250" s="633"/>
      <c r="S250" s="633"/>
      <c r="T250" s="633"/>
      <c r="U250" s="633"/>
      <c r="V250" s="633"/>
      <c r="W250" s="633"/>
      <c r="X250" s="633"/>
      <c r="Y250" s="633"/>
      <c r="Z250" s="633"/>
    </row>
    <row r="251" spans="1:26" ht="12.75" customHeight="1" x14ac:dyDescent="0.2">
      <c r="A251" s="633"/>
      <c r="B251" s="633"/>
      <c r="C251" s="633"/>
      <c r="D251" s="633"/>
      <c r="E251" s="633"/>
      <c r="F251" s="633"/>
      <c r="G251" s="633"/>
      <c r="H251" s="633"/>
      <c r="I251" s="633"/>
      <c r="J251" s="633"/>
      <c r="K251" s="633"/>
      <c r="L251" s="633"/>
      <c r="M251" s="633"/>
      <c r="N251" s="633"/>
      <c r="O251" s="633"/>
      <c r="P251" s="633"/>
      <c r="Q251" s="633"/>
      <c r="R251" s="633"/>
      <c r="S251" s="633"/>
      <c r="T251" s="633"/>
      <c r="U251" s="633"/>
      <c r="V251" s="633"/>
      <c r="W251" s="633"/>
      <c r="X251" s="633"/>
      <c r="Y251" s="633"/>
      <c r="Z251" s="633"/>
    </row>
    <row r="252" spans="1:26" ht="12.75" customHeight="1" x14ac:dyDescent="0.2">
      <c r="A252" s="633"/>
      <c r="B252" s="633"/>
      <c r="C252" s="633"/>
      <c r="D252" s="633"/>
      <c r="E252" s="633"/>
      <c r="F252" s="633"/>
      <c r="G252" s="633"/>
      <c r="H252" s="633"/>
      <c r="I252" s="633"/>
      <c r="J252" s="633"/>
      <c r="K252" s="633"/>
      <c r="L252" s="633"/>
      <c r="M252" s="633"/>
      <c r="N252" s="633"/>
      <c r="O252" s="633"/>
      <c r="P252" s="633"/>
      <c r="Q252" s="633"/>
      <c r="R252" s="633"/>
      <c r="S252" s="633"/>
      <c r="T252" s="633"/>
      <c r="U252" s="633"/>
      <c r="V252" s="633"/>
      <c r="W252" s="633"/>
      <c r="X252" s="633"/>
      <c r="Y252" s="633"/>
      <c r="Z252" s="633"/>
    </row>
    <row r="253" spans="1:26" ht="12.75" customHeight="1" x14ac:dyDescent="0.2">
      <c r="A253" s="633"/>
      <c r="B253" s="633"/>
      <c r="C253" s="633"/>
      <c r="D253" s="633"/>
      <c r="E253" s="633"/>
      <c r="F253" s="633"/>
      <c r="G253" s="633"/>
      <c r="H253" s="633"/>
      <c r="I253" s="633"/>
      <c r="J253" s="633"/>
      <c r="K253" s="633"/>
      <c r="L253" s="633"/>
      <c r="M253" s="633"/>
      <c r="N253" s="633"/>
      <c r="O253" s="633"/>
      <c r="P253" s="633"/>
      <c r="Q253" s="633"/>
      <c r="R253" s="633"/>
      <c r="S253" s="633"/>
      <c r="T253" s="633"/>
      <c r="U253" s="633"/>
      <c r="V253" s="633"/>
      <c r="W253" s="633"/>
      <c r="X253" s="633"/>
      <c r="Y253" s="633"/>
      <c r="Z253" s="633"/>
    </row>
    <row r="254" spans="1:26" ht="12.75" customHeight="1" x14ac:dyDescent="0.2">
      <c r="A254" s="633"/>
      <c r="B254" s="633"/>
      <c r="C254" s="633"/>
      <c r="D254" s="633"/>
      <c r="E254" s="633"/>
      <c r="F254" s="633"/>
      <c r="G254" s="633"/>
      <c r="H254" s="633"/>
      <c r="I254" s="633"/>
      <c r="J254" s="633"/>
      <c r="K254" s="633"/>
      <c r="L254" s="633"/>
      <c r="M254" s="633"/>
      <c r="N254" s="633"/>
      <c r="O254" s="633"/>
      <c r="P254" s="633"/>
      <c r="Q254" s="633"/>
      <c r="R254" s="633"/>
      <c r="S254" s="633"/>
      <c r="T254" s="633"/>
      <c r="U254" s="633"/>
      <c r="V254" s="633"/>
      <c r="W254" s="633"/>
      <c r="X254" s="633"/>
      <c r="Y254" s="633"/>
      <c r="Z254" s="633"/>
    </row>
    <row r="255" spans="1:26" ht="12.75" customHeight="1" x14ac:dyDescent="0.2">
      <c r="A255" s="633"/>
      <c r="B255" s="633"/>
      <c r="C255" s="633"/>
      <c r="D255" s="633"/>
      <c r="E255" s="633"/>
      <c r="F255" s="633"/>
      <c r="G255" s="633"/>
      <c r="H255" s="633"/>
      <c r="I255" s="633"/>
      <c r="J255" s="633"/>
      <c r="K255" s="633"/>
      <c r="L255" s="633"/>
      <c r="M255" s="633"/>
      <c r="N255" s="633"/>
      <c r="O255" s="633"/>
      <c r="P255" s="633"/>
      <c r="Q255" s="633"/>
      <c r="R255" s="633"/>
      <c r="S255" s="633"/>
      <c r="T255" s="633"/>
      <c r="U255" s="633"/>
      <c r="V255" s="633"/>
      <c r="W255" s="633"/>
      <c r="X255" s="633"/>
      <c r="Y255" s="633"/>
      <c r="Z255" s="633"/>
    </row>
    <row r="256" spans="1:26" ht="12.75" customHeight="1" x14ac:dyDescent="0.2">
      <c r="A256" s="633"/>
      <c r="B256" s="633"/>
      <c r="C256" s="633"/>
      <c r="D256" s="633"/>
      <c r="E256" s="633"/>
      <c r="F256" s="633"/>
      <c r="G256" s="633"/>
      <c r="H256" s="633"/>
      <c r="I256" s="633"/>
      <c r="J256" s="633"/>
      <c r="K256" s="633"/>
      <c r="L256" s="633"/>
      <c r="M256" s="633"/>
      <c r="N256" s="633"/>
      <c r="O256" s="633"/>
      <c r="P256" s="633"/>
      <c r="Q256" s="633"/>
      <c r="R256" s="633"/>
      <c r="S256" s="633"/>
      <c r="T256" s="633"/>
      <c r="U256" s="633"/>
      <c r="V256" s="633"/>
      <c r="W256" s="633"/>
      <c r="X256" s="633"/>
      <c r="Y256" s="633"/>
      <c r="Z256" s="633"/>
    </row>
    <row r="257" spans="1:26" ht="12.75" customHeight="1" x14ac:dyDescent="0.2">
      <c r="A257" s="633"/>
      <c r="B257" s="633"/>
      <c r="C257" s="633"/>
      <c r="D257" s="633"/>
      <c r="E257" s="633"/>
      <c r="F257" s="633"/>
      <c r="G257" s="633"/>
      <c r="H257" s="633"/>
      <c r="I257" s="633"/>
      <c r="J257" s="633"/>
      <c r="K257" s="633"/>
      <c r="L257" s="633"/>
      <c r="M257" s="633"/>
      <c r="N257" s="633"/>
      <c r="O257" s="633"/>
      <c r="P257" s="633"/>
      <c r="Q257" s="633"/>
      <c r="R257" s="633"/>
      <c r="S257" s="633"/>
      <c r="T257" s="633"/>
      <c r="U257" s="633"/>
      <c r="V257" s="633"/>
      <c r="W257" s="633"/>
      <c r="X257" s="633"/>
      <c r="Y257" s="633"/>
      <c r="Z257" s="633"/>
    </row>
    <row r="258" spans="1:26" ht="12.75" customHeight="1" x14ac:dyDescent="0.2">
      <c r="A258" s="633"/>
      <c r="B258" s="633"/>
      <c r="C258" s="633"/>
      <c r="D258" s="633"/>
      <c r="E258" s="633"/>
      <c r="F258" s="633"/>
      <c r="G258" s="633"/>
      <c r="H258" s="633"/>
      <c r="I258" s="633"/>
      <c r="J258" s="633"/>
      <c r="K258" s="633"/>
      <c r="L258" s="633"/>
      <c r="M258" s="633"/>
      <c r="N258" s="633"/>
      <c r="O258" s="633"/>
      <c r="P258" s="633"/>
      <c r="Q258" s="633"/>
      <c r="R258" s="633"/>
      <c r="S258" s="633"/>
      <c r="T258" s="633"/>
      <c r="U258" s="633"/>
      <c r="V258" s="633"/>
      <c r="W258" s="633"/>
      <c r="X258" s="633"/>
      <c r="Y258" s="633"/>
      <c r="Z258" s="633"/>
    </row>
    <row r="259" spans="1:26" ht="12.75" customHeight="1" x14ac:dyDescent="0.2">
      <c r="A259" s="633"/>
      <c r="B259" s="633"/>
      <c r="C259" s="633"/>
      <c r="D259" s="633"/>
      <c r="E259" s="633"/>
      <c r="F259" s="633"/>
      <c r="G259" s="633"/>
      <c r="H259" s="633"/>
      <c r="I259" s="633"/>
      <c r="J259" s="633"/>
      <c r="K259" s="633"/>
      <c r="L259" s="633"/>
      <c r="M259" s="633"/>
      <c r="N259" s="633"/>
      <c r="O259" s="633"/>
      <c r="P259" s="633"/>
      <c r="Q259" s="633"/>
      <c r="R259" s="633"/>
      <c r="S259" s="633"/>
      <c r="T259" s="633"/>
      <c r="U259" s="633"/>
      <c r="V259" s="633"/>
      <c r="W259" s="633"/>
      <c r="X259" s="633"/>
      <c r="Y259" s="633"/>
      <c r="Z259" s="633"/>
    </row>
    <row r="260" spans="1:26" ht="12.75" customHeight="1" x14ac:dyDescent="0.2">
      <c r="A260" s="633"/>
      <c r="B260" s="633"/>
      <c r="C260" s="633"/>
      <c r="D260" s="633"/>
      <c r="E260" s="633"/>
      <c r="F260" s="633"/>
      <c r="G260" s="633"/>
      <c r="H260" s="633"/>
      <c r="I260" s="633"/>
      <c r="J260" s="633"/>
      <c r="K260" s="633"/>
      <c r="L260" s="633"/>
      <c r="M260" s="633"/>
      <c r="N260" s="633"/>
      <c r="O260" s="633"/>
      <c r="P260" s="633"/>
      <c r="Q260" s="633"/>
      <c r="R260" s="633"/>
      <c r="S260" s="633"/>
      <c r="T260" s="633"/>
      <c r="U260" s="633"/>
      <c r="V260" s="633"/>
      <c r="W260" s="633"/>
      <c r="X260" s="633"/>
      <c r="Y260" s="633"/>
      <c r="Z260" s="633"/>
    </row>
    <row r="261" spans="1:26" ht="12.75" customHeight="1" x14ac:dyDescent="0.2">
      <c r="A261" s="633"/>
      <c r="B261" s="633"/>
      <c r="C261" s="633"/>
      <c r="D261" s="633"/>
      <c r="E261" s="633"/>
      <c r="F261" s="633"/>
      <c r="G261" s="633"/>
      <c r="H261" s="633"/>
      <c r="I261" s="633"/>
      <c r="J261" s="633"/>
      <c r="K261" s="633"/>
      <c r="L261" s="633"/>
      <c r="M261" s="633"/>
      <c r="N261" s="633"/>
      <c r="O261" s="633"/>
      <c r="P261" s="633"/>
      <c r="Q261" s="633"/>
      <c r="R261" s="633"/>
      <c r="S261" s="633"/>
      <c r="T261" s="633"/>
      <c r="U261" s="633"/>
      <c r="V261" s="633"/>
      <c r="W261" s="633"/>
      <c r="X261" s="633"/>
      <c r="Y261" s="633"/>
      <c r="Z261" s="633"/>
    </row>
    <row r="262" spans="1:26" ht="12.75" customHeight="1" x14ac:dyDescent="0.2">
      <c r="A262" s="633"/>
      <c r="B262" s="633"/>
      <c r="C262" s="633"/>
      <c r="D262" s="633"/>
      <c r="E262" s="633"/>
      <c r="F262" s="633"/>
      <c r="G262" s="633"/>
      <c r="H262" s="633"/>
      <c r="I262" s="633"/>
      <c r="J262" s="633"/>
      <c r="K262" s="633"/>
      <c r="L262" s="633"/>
      <c r="M262" s="633"/>
      <c r="N262" s="633"/>
      <c r="O262" s="633"/>
      <c r="P262" s="633"/>
      <c r="Q262" s="633"/>
      <c r="R262" s="633"/>
      <c r="S262" s="633"/>
      <c r="T262" s="633"/>
      <c r="U262" s="633"/>
      <c r="V262" s="633"/>
      <c r="W262" s="633"/>
      <c r="X262" s="633"/>
      <c r="Y262" s="633"/>
      <c r="Z262" s="633"/>
    </row>
    <row r="263" spans="1:26" ht="12.75" customHeight="1" x14ac:dyDescent="0.2">
      <c r="A263" s="633"/>
      <c r="B263" s="633"/>
      <c r="C263" s="633"/>
      <c r="D263" s="633"/>
      <c r="E263" s="633"/>
      <c r="F263" s="633"/>
      <c r="G263" s="633"/>
      <c r="H263" s="633"/>
      <c r="I263" s="633"/>
      <c r="J263" s="633"/>
      <c r="K263" s="633"/>
      <c r="L263" s="633"/>
      <c r="M263" s="633"/>
      <c r="N263" s="633"/>
      <c r="O263" s="633"/>
      <c r="P263" s="633"/>
      <c r="Q263" s="633"/>
      <c r="R263" s="633"/>
      <c r="S263" s="633"/>
      <c r="T263" s="633"/>
      <c r="U263" s="633"/>
      <c r="V263" s="633"/>
      <c r="W263" s="633"/>
      <c r="X263" s="633"/>
      <c r="Y263" s="633"/>
      <c r="Z263" s="633"/>
    </row>
    <row r="264" spans="1:26" ht="12.75" customHeight="1" x14ac:dyDescent="0.2">
      <c r="A264" s="633"/>
      <c r="B264" s="633"/>
      <c r="C264" s="633"/>
      <c r="D264" s="633"/>
      <c r="E264" s="633"/>
      <c r="F264" s="633"/>
      <c r="G264" s="633"/>
      <c r="H264" s="633"/>
      <c r="I264" s="633"/>
      <c r="J264" s="633"/>
      <c r="K264" s="633"/>
      <c r="L264" s="633"/>
      <c r="M264" s="633"/>
      <c r="N264" s="633"/>
      <c r="O264" s="633"/>
      <c r="P264" s="633"/>
      <c r="Q264" s="633"/>
      <c r="R264" s="633"/>
      <c r="S264" s="633"/>
      <c r="T264" s="633"/>
      <c r="U264" s="633"/>
      <c r="V264" s="633"/>
      <c r="W264" s="633"/>
      <c r="X264" s="633"/>
      <c r="Y264" s="633"/>
      <c r="Z264" s="633"/>
    </row>
    <row r="265" spans="1:26" ht="12.75" customHeight="1" x14ac:dyDescent="0.2">
      <c r="A265" s="633"/>
      <c r="B265" s="633"/>
      <c r="C265" s="633"/>
      <c r="D265" s="633"/>
      <c r="E265" s="633"/>
      <c r="F265" s="633"/>
      <c r="G265" s="633"/>
      <c r="H265" s="633"/>
      <c r="I265" s="633"/>
      <c r="J265" s="633"/>
      <c r="K265" s="633"/>
      <c r="L265" s="633"/>
      <c r="M265" s="633"/>
      <c r="N265" s="633"/>
      <c r="O265" s="633"/>
      <c r="P265" s="633"/>
      <c r="Q265" s="633"/>
      <c r="R265" s="633"/>
      <c r="S265" s="633"/>
      <c r="T265" s="633"/>
      <c r="U265" s="633"/>
      <c r="V265" s="633"/>
      <c r="W265" s="633"/>
      <c r="X265" s="633"/>
      <c r="Y265" s="633"/>
      <c r="Z265" s="633"/>
    </row>
    <row r="266" spans="1:26" ht="12.75" customHeight="1" x14ac:dyDescent="0.2">
      <c r="A266" s="633"/>
      <c r="B266" s="633"/>
      <c r="C266" s="633"/>
      <c r="D266" s="633"/>
      <c r="E266" s="633"/>
      <c r="F266" s="633"/>
      <c r="G266" s="633"/>
      <c r="H266" s="633"/>
      <c r="I266" s="633"/>
      <c r="J266" s="633"/>
      <c r="K266" s="633"/>
      <c r="L266" s="633"/>
      <c r="M266" s="633"/>
      <c r="N266" s="633"/>
      <c r="O266" s="633"/>
      <c r="P266" s="633"/>
      <c r="Q266" s="633"/>
      <c r="R266" s="633"/>
      <c r="S266" s="633"/>
      <c r="T266" s="633"/>
      <c r="U266" s="633"/>
      <c r="V266" s="633"/>
      <c r="W266" s="633"/>
      <c r="X266" s="633"/>
      <c r="Y266" s="633"/>
      <c r="Z266" s="633"/>
    </row>
    <row r="267" spans="1:26" ht="12.75" customHeight="1" x14ac:dyDescent="0.2">
      <c r="A267" s="633"/>
      <c r="B267" s="633"/>
      <c r="C267" s="633"/>
      <c r="D267" s="633"/>
      <c r="E267" s="633"/>
      <c r="F267" s="633"/>
      <c r="G267" s="633"/>
      <c r="H267" s="633"/>
      <c r="I267" s="633"/>
      <c r="J267" s="633"/>
      <c r="K267" s="633"/>
      <c r="L267" s="633"/>
      <c r="M267" s="633"/>
      <c r="N267" s="633"/>
      <c r="O267" s="633"/>
      <c r="P267" s="633"/>
      <c r="Q267" s="633"/>
      <c r="R267" s="633"/>
      <c r="S267" s="633"/>
      <c r="T267" s="633"/>
      <c r="U267" s="633"/>
      <c r="V267" s="633"/>
      <c r="W267" s="633"/>
      <c r="X267" s="633"/>
      <c r="Y267" s="633"/>
      <c r="Z267" s="633"/>
    </row>
    <row r="268" spans="1:26" ht="12.75" customHeight="1" x14ac:dyDescent="0.2">
      <c r="A268" s="633"/>
      <c r="B268" s="633"/>
      <c r="C268" s="633"/>
      <c r="D268" s="633"/>
      <c r="E268" s="633"/>
      <c r="F268" s="633"/>
      <c r="G268" s="633"/>
      <c r="H268" s="633"/>
      <c r="I268" s="633"/>
      <c r="J268" s="633"/>
      <c r="K268" s="633"/>
      <c r="L268" s="633"/>
      <c r="M268" s="633"/>
      <c r="N268" s="633"/>
      <c r="O268" s="633"/>
      <c r="P268" s="633"/>
      <c r="Q268" s="633"/>
      <c r="R268" s="633"/>
      <c r="S268" s="633"/>
      <c r="T268" s="633"/>
      <c r="U268" s="633"/>
      <c r="V268" s="633"/>
      <c r="W268" s="633"/>
      <c r="X268" s="633"/>
      <c r="Y268" s="633"/>
      <c r="Z268" s="633"/>
    </row>
    <row r="269" spans="1:26" ht="12.75" customHeight="1" x14ac:dyDescent="0.2">
      <c r="A269" s="633"/>
      <c r="B269" s="633"/>
      <c r="C269" s="633"/>
      <c r="D269" s="633"/>
      <c r="E269" s="633"/>
      <c r="F269" s="633"/>
      <c r="G269" s="633"/>
      <c r="H269" s="633"/>
      <c r="I269" s="633"/>
      <c r="J269" s="633"/>
      <c r="K269" s="633"/>
      <c r="L269" s="633"/>
      <c r="M269" s="633"/>
      <c r="N269" s="633"/>
      <c r="O269" s="633"/>
      <c r="P269" s="633"/>
      <c r="Q269" s="633"/>
      <c r="R269" s="633"/>
      <c r="S269" s="633"/>
      <c r="T269" s="633"/>
      <c r="U269" s="633"/>
      <c r="V269" s="633"/>
      <c r="W269" s="633"/>
      <c r="X269" s="633"/>
      <c r="Y269" s="633"/>
      <c r="Z269" s="633"/>
    </row>
    <row r="270" spans="1:26" ht="12.75" customHeight="1" x14ac:dyDescent="0.2">
      <c r="A270" s="633"/>
      <c r="B270" s="633"/>
      <c r="C270" s="633"/>
      <c r="D270" s="633"/>
      <c r="E270" s="633"/>
      <c r="F270" s="633"/>
      <c r="G270" s="633"/>
      <c r="H270" s="633"/>
      <c r="I270" s="633"/>
      <c r="J270" s="633"/>
      <c r="K270" s="633"/>
      <c r="L270" s="633"/>
      <c r="M270" s="633"/>
      <c r="N270" s="633"/>
      <c r="O270" s="633"/>
      <c r="P270" s="633"/>
      <c r="Q270" s="633"/>
      <c r="R270" s="633"/>
      <c r="S270" s="633"/>
      <c r="T270" s="633"/>
      <c r="U270" s="633"/>
      <c r="V270" s="633"/>
      <c r="W270" s="633"/>
      <c r="X270" s="633"/>
      <c r="Y270" s="633"/>
      <c r="Z270" s="633"/>
    </row>
    <row r="271" spans="1:26" ht="12.75" customHeight="1" x14ac:dyDescent="0.2">
      <c r="A271" s="633"/>
      <c r="B271" s="633"/>
      <c r="C271" s="633"/>
      <c r="D271" s="633"/>
      <c r="E271" s="633"/>
      <c r="F271" s="633"/>
      <c r="G271" s="633"/>
      <c r="H271" s="633"/>
      <c r="I271" s="633"/>
      <c r="J271" s="633"/>
      <c r="K271" s="633"/>
      <c r="L271" s="633"/>
      <c r="M271" s="633"/>
      <c r="N271" s="633"/>
      <c r="O271" s="633"/>
      <c r="P271" s="633"/>
      <c r="Q271" s="633"/>
      <c r="R271" s="633"/>
      <c r="S271" s="633"/>
      <c r="T271" s="633"/>
      <c r="U271" s="633"/>
      <c r="V271" s="633"/>
      <c r="W271" s="633"/>
      <c r="X271" s="633"/>
      <c r="Y271" s="633"/>
      <c r="Z271" s="633"/>
    </row>
    <row r="272" spans="1:26" ht="12.75" customHeight="1" x14ac:dyDescent="0.2">
      <c r="A272" s="633"/>
      <c r="B272" s="633"/>
      <c r="C272" s="633"/>
      <c r="D272" s="633"/>
      <c r="E272" s="633"/>
      <c r="F272" s="633"/>
      <c r="G272" s="633"/>
      <c r="H272" s="633"/>
      <c r="I272" s="633"/>
      <c r="J272" s="633"/>
      <c r="K272" s="633"/>
      <c r="L272" s="633"/>
      <c r="M272" s="633"/>
      <c r="N272" s="633"/>
      <c r="O272" s="633"/>
      <c r="P272" s="633"/>
      <c r="Q272" s="633"/>
      <c r="R272" s="633"/>
      <c r="S272" s="633"/>
      <c r="T272" s="633"/>
      <c r="U272" s="633"/>
      <c r="V272" s="633"/>
      <c r="W272" s="633"/>
      <c r="X272" s="633"/>
      <c r="Y272" s="633"/>
      <c r="Z272" s="633"/>
    </row>
    <row r="273" spans="1:26" ht="12.75" customHeight="1" x14ac:dyDescent="0.2">
      <c r="A273" s="633"/>
      <c r="B273" s="633"/>
      <c r="C273" s="633"/>
      <c r="D273" s="633"/>
      <c r="E273" s="633"/>
      <c r="F273" s="633"/>
      <c r="G273" s="633"/>
      <c r="H273" s="633"/>
      <c r="I273" s="633"/>
      <c r="J273" s="633"/>
      <c r="K273" s="633"/>
      <c r="L273" s="633"/>
      <c r="M273" s="633"/>
      <c r="N273" s="633"/>
      <c r="O273" s="633"/>
      <c r="P273" s="633"/>
      <c r="Q273" s="633"/>
      <c r="R273" s="633"/>
      <c r="S273" s="633"/>
      <c r="T273" s="633"/>
      <c r="U273" s="633"/>
      <c r="V273" s="633"/>
      <c r="W273" s="633"/>
      <c r="X273" s="633"/>
      <c r="Y273" s="633"/>
      <c r="Z273" s="633"/>
    </row>
    <row r="274" spans="1:26" ht="12.75" customHeight="1" x14ac:dyDescent="0.2">
      <c r="A274" s="633"/>
      <c r="B274" s="633"/>
      <c r="C274" s="633"/>
      <c r="D274" s="633"/>
      <c r="E274" s="633"/>
      <c r="F274" s="633"/>
      <c r="G274" s="633"/>
      <c r="H274" s="633"/>
      <c r="I274" s="633"/>
      <c r="J274" s="633"/>
      <c r="K274" s="633"/>
      <c r="L274" s="633"/>
      <c r="M274" s="633"/>
      <c r="N274" s="633"/>
      <c r="O274" s="633"/>
      <c r="P274" s="633"/>
      <c r="Q274" s="633"/>
      <c r="R274" s="633"/>
      <c r="S274" s="633"/>
      <c r="T274" s="633"/>
      <c r="U274" s="633"/>
      <c r="V274" s="633"/>
      <c r="W274" s="633"/>
      <c r="X274" s="633"/>
      <c r="Y274" s="633"/>
      <c r="Z274" s="633"/>
    </row>
    <row r="275" spans="1:26" ht="12.75" customHeight="1" x14ac:dyDescent="0.2">
      <c r="A275" s="633"/>
      <c r="B275" s="633"/>
      <c r="C275" s="633"/>
      <c r="D275" s="633"/>
      <c r="E275" s="633"/>
      <c r="F275" s="633"/>
      <c r="G275" s="633"/>
      <c r="H275" s="633"/>
      <c r="I275" s="633"/>
      <c r="J275" s="633"/>
      <c r="K275" s="633"/>
      <c r="L275" s="633"/>
      <c r="M275" s="633"/>
      <c r="N275" s="633"/>
      <c r="O275" s="633"/>
      <c r="P275" s="633"/>
      <c r="Q275" s="633"/>
      <c r="R275" s="633"/>
      <c r="S275" s="633"/>
      <c r="T275" s="633"/>
      <c r="U275" s="633"/>
      <c r="V275" s="633"/>
      <c r="W275" s="633"/>
      <c r="X275" s="633"/>
      <c r="Y275" s="633"/>
      <c r="Z275" s="633"/>
    </row>
    <row r="276" spans="1:26" ht="12.75" customHeight="1" x14ac:dyDescent="0.2">
      <c r="A276" s="633"/>
      <c r="B276" s="633"/>
      <c r="C276" s="633"/>
      <c r="D276" s="633"/>
      <c r="E276" s="633"/>
      <c r="F276" s="633"/>
      <c r="G276" s="633"/>
      <c r="H276" s="633"/>
      <c r="I276" s="633"/>
      <c r="J276" s="633"/>
      <c r="K276" s="633"/>
      <c r="L276" s="633"/>
      <c r="M276" s="633"/>
      <c r="N276" s="633"/>
      <c r="O276" s="633"/>
      <c r="P276" s="633"/>
      <c r="Q276" s="633"/>
      <c r="R276" s="633"/>
      <c r="S276" s="633"/>
      <c r="T276" s="633"/>
      <c r="U276" s="633"/>
      <c r="V276" s="633"/>
      <c r="W276" s="633"/>
      <c r="X276" s="633"/>
      <c r="Y276" s="633"/>
      <c r="Z276" s="633"/>
    </row>
    <row r="277" spans="1:26" ht="12.75" customHeight="1" x14ac:dyDescent="0.2">
      <c r="A277" s="633"/>
      <c r="B277" s="633"/>
      <c r="C277" s="633"/>
      <c r="D277" s="633"/>
      <c r="E277" s="633"/>
      <c r="F277" s="633"/>
      <c r="G277" s="633"/>
      <c r="H277" s="633"/>
      <c r="I277" s="633"/>
      <c r="J277" s="633"/>
      <c r="K277" s="633"/>
      <c r="L277" s="633"/>
      <c r="M277" s="633"/>
      <c r="N277" s="633"/>
      <c r="O277" s="633"/>
      <c r="P277" s="633"/>
      <c r="Q277" s="633"/>
      <c r="R277" s="633"/>
      <c r="S277" s="633"/>
      <c r="T277" s="633"/>
      <c r="U277" s="633"/>
      <c r="V277" s="633"/>
      <c r="W277" s="633"/>
      <c r="X277" s="633"/>
      <c r="Y277" s="633"/>
      <c r="Z277" s="633"/>
    </row>
    <row r="278" spans="1:26" ht="12.75" customHeight="1" x14ac:dyDescent="0.2">
      <c r="A278" s="633"/>
      <c r="B278" s="633"/>
      <c r="C278" s="633"/>
      <c r="D278" s="633"/>
      <c r="E278" s="633"/>
      <c r="F278" s="633"/>
      <c r="G278" s="633"/>
      <c r="H278" s="633"/>
      <c r="I278" s="633"/>
      <c r="J278" s="633"/>
      <c r="K278" s="633"/>
      <c r="L278" s="633"/>
      <c r="M278" s="633"/>
      <c r="N278" s="633"/>
      <c r="O278" s="633"/>
      <c r="P278" s="633"/>
      <c r="Q278" s="633"/>
      <c r="R278" s="633"/>
      <c r="S278" s="633"/>
      <c r="T278" s="633"/>
      <c r="U278" s="633"/>
      <c r="V278" s="633"/>
      <c r="W278" s="633"/>
      <c r="X278" s="633"/>
      <c r="Y278" s="633"/>
      <c r="Z278" s="633"/>
    </row>
    <row r="279" spans="1:26" ht="12.75" customHeight="1" x14ac:dyDescent="0.2">
      <c r="A279" s="633"/>
      <c r="B279" s="633"/>
      <c r="C279" s="633"/>
      <c r="D279" s="633"/>
      <c r="E279" s="633"/>
      <c r="F279" s="633"/>
      <c r="G279" s="633"/>
      <c r="H279" s="633"/>
      <c r="I279" s="633"/>
      <c r="J279" s="633"/>
      <c r="K279" s="633"/>
      <c r="L279" s="633"/>
      <c r="M279" s="633"/>
      <c r="N279" s="633"/>
      <c r="O279" s="633"/>
      <c r="P279" s="633"/>
      <c r="Q279" s="633"/>
      <c r="R279" s="633"/>
      <c r="S279" s="633"/>
      <c r="T279" s="633"/>
      <c r="U279" s="633"/>
      <c r="V279" s="633"/>
      <c r="W279" s="633"/>
      <c r="X279" s="633"/>
      <c r="Y279" s="633"/>
      <c r="Z279" s="633"/>
    </row>
    <row r="280" spans="1:26" ht="12.75" customHeight="1" x14ac:dyDescent="0.2">
      <c r="A280" s="633"/>
      <c r="B280" s="633"/>
      <c r="C280" s="633"/>
      <c r="D280" s="633"/>
      <c r="E280" s="633"/>
      <c r="F280" s="633"/>
      <c r="G280" s="633"/>
      <c r="H280" s="633"/>
      <c r="I280" s="633"/>
      <c r="J280" s="633"/>
      <c r="K280" s="633"/>
      <c r="L280" s="633"/>
      <c r="M280" s="633"/>
      <c r="N280" s="633"/>
      <c r="O280" s="633"/>
      <c r="P280" s="633"/>
      <c r="Q280" s="633"/>
      <c r="R280" s="633"/>
      <c r="S280" s="633"/>
      <c r="T280" s="633"/>
      <c r="U280" s="633"/>
      <c r="V280" s="633"/>
      <c r="W280" s="633"/>
      <c r="X280" s="633"/>
      <c r="Y280" s="633"/>
      <c r="Z280" s="633"/>
    </row>
    <row r="281" spans="1:26" ht="12.75" customHeight="1" x14ac:dyDescent="0.2">
      <c r="A281" s="633"/>
      <c r="B281" s="633"/>
      <c r="C281" s="633"/>
      <c r="D281" s="633"/>
      <c r="E281" s="633"/>
      <c r="F281" s="633"/>
      <c r="G281" s="633"/>
      <c r="H281" s="633"/>
      <c r="I281" s="633"/>
      <c r="J281" s="633"/>
      <c r="K281" s="633"/>
      <c r="L281" s="633"/>
      <c r="M281" s="633"/>
      <c r="N281" s="633"/>
      <c r="O281" s="633"/>
      <c r="P281" s="633"/>
      <c r="Q281" s="633"/>
      <c r="R281" s="633"/>
      <c r="S281" s="633"/>
      <c r="T281" s="633"/>
      <c r="U281" s="633"/>
      <c r="V281" s="633"/>
      <c r="W281" s="633"/>
      <c r="X281" s="633"/>
      <c r="Y281" s="633"/>
      <c r="Z281" s="633"/>
    </row>
    <row r="282" spans="1:26" ht="12.75" customHeight="1" x14ac:dyDescent="0.2">
      <c r="A282" s="633"/>
      <c r="B282" s="633"/>
      <c r="C282" s="633"/>
      <c r="D282" s="633"/>
      <c r="E282" s="633"/>
      <c r="F282" s="633"/>
      <c r="G282" s="633"/>
      <c r="H282" s="633"/>
      <c r="I282" s="633"/>
      <c r="J282" s="633"/>
      <c r="K282" s="633"/>
      <c r="L282" s="633"/>
      <c r="M282" s="633"/>
      <c r="N282" s="633"/>
      <c r="O282" s="633"/>
      <c r="P282" s="633"/>
      <c r="Q282" s="633"/>
      <c r="R282" s="633"/>
      <c r="S282" s="633"/>
      <c r="T282" s="633"/>
      <c r="U282" s="633"/>
      <c r="V282" s="633"/>
      <c r="W282" s="633"/>
      <c r="X282" s="633"/>
      <c r="Y282" s="633"/>
      <c r="Z282" s="633"/>
    </row>
    <row r="283" spans="1:26" ht="12.75" customHeight="1" x14ac:dyDescent="0.2">
      <c r="A283" s="633"/>
      <c r="B283" s="633"/>
      <c r="C283" s="633"/>
      <c r="D283" s="633"/>
      <c r="E283" s="633"/>
      <c r="F283" s="633"/>
      <c r="G283" s="633"/>
      <c r="H283" s="633"/>
      <c r="I283" s="633"/>
      <c r="J283" s="633"/>
      <c r="K283" s="633"/>
      <c r="L283" s="633"/>
      <c r="M283" s="633"/>
      <c r="N283" s="633"/>
      <c r="O283" s="633"/>
      <c r="P283" s="633"/>
      <c r="Q283" s="633"/>
      <c r="R283" s="633"/>
      <c r="S283" s="633"/>
      <c r="T283" s="633"/>
      <c r="U283" s="633"/>
      <c r="V283" s="633"/>
      <c r="W283" s="633"/>
      <c r="X283" s="633"/>
      <c r="Y283" s="633"/>
      <c r="Z283" s="633"/>
    </row>
    <row r="284" spans="1:26" ht="12.75" customHeight="1" x14ac:dyDescent="0.2">
      <c r="A284" s="633"/>
      <c r="B284" s="633"/>
      <c r="C284" s="633"/>
      <c r="D284" s="633"/>
      <c r="E284" s="633"/>
      <c r="F284" s="633"/>
      <c r="G284" s="633"/>
      <c r="H284" s="633"/>
      <c r="I284" s="633"/>
      <c r="J284" s="633"/>
      <c r="K284" s="633"/>
      <c r="L284" s="633"/>
      <c r="M284" s="633"/>
      <c r="N284" s="633"/>
      <c r="O284" s="633"/>
      <c r="P284" s="633"/>
      <c r="Q284" s="633"/>
      <c r="R284" s="633"/>
      <c r="S284" s="633"/>
      <c r="T284" s="633"/>
      <c r="U284" s="633"/>
      <c r="V284" s="633"/>
      <c r="W284" s="633"/>
      <c r="X284" s="633"/>
      <c r="Y284" s="633"/>
      <c r="Z284" s="633"/>
    </row>
    <row r="285" spans="1:26" ht="12.75" customHeight="1" x14ac:dyDescent="0.2">
      <c r="A285" s="633"/>
      <c r="B285" s="633"/>
      <c r="C285" s="633"/>
      <c r="D285" s="633"/>
      <c r="E285" s="633"/>
      <c r="F285" s="633"/>
      <c r="G285" s="633"/>
      <c r="H285" s="633"/>
      <c r="I285" s="633"/>
      <c r="J285" s="633"/>
      <c r="K285" s="633"/>
      <c r="L285" s="633"/>
      <c r="M285" s="633"/>
      <c r="N285" s="633"/>
      <c r="O285" s="633"/>
      <c r="P285" s="633"/>
      <c r="Q285" s="633"/>
      <c r="R285" s="633"/>
      <c r="S285" s="633"/>
      <c r="T285" s="633"/>
      <c r="U285" s="633"/>
      <c r="V285" s="633"/>
      <c r="W285" s="633"/>
      <c r="X285" s="633"/>
      <c r="Y285" s="633"/>
      <c r="Z285" s="633"/>
    </row>
    <row r="286" spans="1:26" ht="12.75" customHeight="1" x14ac:dyDescent="0.2">
      <c r="A286" s="633"/>
      <c r="B286" s="633"/>
      <c r="C286" s="633"/>
      <c r="D286" s="633"/>
      <c r="E286" s="633"/>
      <c r="F286" s="633"/>
      <c r="G286" s="633"/>
      <c r="H286" s="633"/>
      <c r="I286" s="633"/>
      <c r="J286" s="633"/>
      <c r="K286" s="633"/>
      <c r="L286" s="633"/>
      <c r="M286" s="633"/>
      <c r="N286" s="633"/>
      <c r="O286" s="633"/>
      <c r="P286" s="633"/>
      <c r="Q286" s="633"/>
      <c r="R286" s="633"/>
      <c r="S286" s="633"/>
      <c r="T286" s="633"/>
      <c r="U286" s="633"/>
      <c r="V286" s="633"/>
      <c r="W286" s="633"/>
      <c r="X286" s="633"/>
      <c r="Y286" s="633"/>
      <c r="Z286" s="633"/>
    </row>
    <row r="287" spans="1:26" ht="12.75" customHeight="1" x14ac:dyDescent="0.2">
      <c r="A287" s="633"/>
      <c r="B287" s="633"/>
      <c r="C287" s="633"/>
      <c r="D287" s="633"/>
      <c r="E287" s="633"/>
      <c r="F287" s="633"/>
      <c r="G287" s="633"/>
      <c r="H287" s="633"/>
      <c r="I287" s="633"/>
      <c r="J287" s="633"/>
      <c r="K287" s="633"/>
      <c r="L287" s="633"/>
      <c r="M287" s="633"/>
      <c r="N287" s="633"/>
      <c r="O287" s="633"/>
      <c r="P287" s="633"/>
      <c r="Q287" s="633"/>
      <c r="R287" s="633"/>
      <c r="S287" s="633"/>
      <c r="T287" s="633"/>
      <c r="U287" s="633"/>
      <c r="V287" s="633"/>
      <c r="W287" s="633"/>
      <c r="X287" s="633"/>
      <c r="Y287" s="633"/>
      <c r="Z287" s="633"/>
    </row>
    <row r="288" spans="1:26" ht="12.75" customHeight="1" x14ac:dyDescent="0.2">
      <c r="A288" s="633"/>
      <c r="B288" s="633"/>
      <c r="C288" s="633"/>
      <c r="D288" s="633"/>
      <c r="E288" s="633"/>
      <c r="F288" s="633"/>
      <c r="G288" s="633"/>
      <c r="H288" s="633"/>
      <c r="I288" s="633"/>
      <c r="J288" s="633"/>
      <c r="K288" s="633"/>
      <c r="L288" s="633"/>
      <c r="M288" s="633"/>
      <c r="N288" s="633"/>
      <c r="O288" s="633"/>
      <c r="P288" s="633"/>
      <c r="Q288" s="633"/>
      <c r="R288" s="633"/>
      <c r="S288" s="633"/>
      <c r="T288" s="633"/>
      <c r="U288" s="633"/>
      <c r="V288" s="633"/>
      <c r="W288" s="633"/>
      <c r="X288" s="633"/>
      <c r="Y288" s="633"/>
      <c r="Z288" s="633"/>
    </row>
    <row r="289" spans="1:26" ht="12.75" customHeight="1" x14ac:dyDescent="0.2">
      <c r="A289" s="633"/>
      <c r="B289" s="633"/>
      <c r="C289" s="633"/>
      <c r="D289" s="633"/>
      <c r="E289" s="633"/>
      <c r="F289" s="633"/>
      <c r="G289" s="633"/>
      <c r="H289" s="633"/>
      <c r="I289" s="633"/>
      <c r="J289" s="633"/>
      <c r="K289" s="633"/>
      <c r="L289" s="633"/>
      <c r="M289" s="633"/>
      <c r="N289" s="633"/>
      <c r="O289" s="633"/>
      <c r="P289" s="633"/>
      <c r="Q289" s="633"/>
      <c r="R289" s="633"/>
      <c r="S289" s="633"/>
      <c r="T289" s="633"/>
      <c r="U289" s="633"/>
      <c r="V289" s="633"/>
      <c r="W289" s="633"/>
      <c r="X289" s="633"/>
      <c r="Y289" s="633"/>
      <c r="Z289" s="633"/>
    </row>
    <row r="290" spans="1:26" ht="12.75" customHeight="1" x14ac:dyDescent="0.2">
      <c r="A290" s="633"/>
      <c r="B290" s="633"/>
      <c r="C290" s="633"/>
      <c r="D290" s="633"/>
      <c r="E290" s="633"/>
      <c r="F290" s="633"/>
      <c r="G290" s="633"/>
      <c r="H290" s="633"/>
      <c r="I290" s="633"/>
      <c r="J290" s="633"/>
      <c r="K290" s="633"/>
      <c r="L290" s="633"/>
      <c r="M290" s="633"/>
      <c r="N290" s="633"/>
      <c r="O290" s="633"/>
      <c r="P290" s="633"/>
      <c r="Q290" s="633"/>
      <c r="R290" s="633"/>
      <c r="S290" s="633"/>
      <c r="T290" s="633"/>
      <c r="U290" s="633"/>
      <c r="V290" s="633"/>
      <c r="W290" s="633"/>
      <c r="X290" s="633"/>
      <c r="Y290" s="633"/>
      <c r="Z290" s="633"/>
    </row>
    <row r="291" spans="1:26" ht="12.75" customHeight="1" x14ac:dyDescent="0.2">
      <c r="A291" s="633"/>
      <c r="B291" s="633"/>
      <c r="C291" s="633"/>
      <c r="D291" s="633"/>
      <c r="E291" s="633"/>
      <c r="F291" s="633"/>
      <c r="G291" s="633"/>
      <c r="H291" s="633"/>
      <c r="I291" s="633"/>
      <c r="J291" s="633"/>
      <c r="K291" s="633"/>
      <c r="L291" s="633"/>
      <c r="M291" s="633"/>
      <c r="N291" s="633"/>
      <c r="O291" s="633"/>
      <c r="P291" s="633"/>
      <c r="Q291" s="633"/>
      <c r="R291" s="633"/>
      <c r="S291" s="633"/>
      <c r="T291" s="633"/>
      <c r="U291" s="633"/>
      <c r="V291" s="633"/>
      <c r="W291" s="633"/>
      <c r="X291" s="633"/>
      <c r="Y291" s="633"/>
      <c r="Z291" s="633"/>
    </row>
    <row r="292" spans="1:26" ht="12.75" customHeight="1" x14ac:dyDescent="0.2">
      <c r="A292" s="633"/>
      <c r="B292" s="633"/>
      <c r="C292" s="633"/>
      <c r="D292" s="633"/>
      <c r="E292" s="633"/>
      <c r="F292" s="633"/>
      <c r="G292" s="633"/>
      <c r="H292" s="633"/>
      <c r="I292" s="633"/>
      <c r="J292" s="633"/>
      <c r="K292" s="633"/>
      <c r="L292" s="633"/>
      <c r="M292" s="633"/>
      <c r="N292" s="633"/>
      <c r="O292" s="633"/>
      <c r="P292" s="633"/>
      <c r="Q292" s="633"/>
      <c r="R292" s="633"/>
      <c r="S292" s="633"/>
      <c r="T292" s="633"/>
      <c r="U292" s="633"/>
      <c r="V292" s="633"/>
      <c r="W292" s="633"/>
      <c r="X292" s="633"/>
      <c r="Y292" s="633"/>
      <c r="Z292" s="633"/>
    </row>
    <row r="293" spans="1:26" ht="12.75" customHeight="1" x14ac:dyDescent="0.2">
      <c r="A293" s="633"/>
      <c r="B293" s="633"/>
      <c r="C293" s="633"/>
      <c r="D293" s="633"/>
      <c r="E293" s="633"/>
      <c r="F293" s="633"/>
      <c r="G293" s="633"/>
      <c r="H293" s="633"/>
      <c r="I293" s="633"/>
      <c r="J293" s="633"/>
      <c r="K293" s="633"/>
      <c r="L293" s="633"/>
      <c r="M293" s="633"/>
      <c r="N293" s="633"/>
      <c r="O293" s="633"/>
      <c r="P293" s="633"/>
      <c r="Q293" s="633"/>
      <c r="R293" s="633"/>
      <c r="S293" s="633"/>
      <c r="T293" s="633"/>
      <c r="U293" s="633"/>
      <c r="V293" s="633"/>
      <c r="W293" s="633"/>
      <c r="X293" s="633"/>
      <c r="Y293" s="633"/>
      <c r="Z293" s="633"/>
    </row>
    <row r="294" spans="1:26" ht="12.75" customHeight="1" x14ac:dyDescent="0.2">
      <c r="A294" s="633"/>
      <c r="B294" s="633"/>
      <c r="C294" s="633"/>
      <c r="D294" s="633"/>
      <c r="E294" s="633"/>
      <c r="F294" s="633"/>
      <c r="G294" s="633"/>
      <c r="H294" s="633"/>
      <c r="I294" s="633"/>
      <c r="J294" s="633"/>
      <c r="K294" s="633"/>
      <c r="L294" s="633"/>
      <c r="M294" s="633"/>
      <c r="N294" s="633"/>
      <c r="O294" s="633"/>
      <c r="P294" s="633"/>
      <c r="Q294" s="633"/>
      <c r="R294" s="633"/>
      <c r="S294" s="633"/>
      <c r="T294" s="633"/>
      <c r="U294" s="633"/>
      <c r="V294" s="633"/>
      <c r="W294" s="633"/>
      <c r="X294" s="633"/>
      <c r="Y294" s="633"/>
      <c r="Z294" s="633"/>
    </row>
    <row r="295" spans="1:26" ht="12.75" customHeight="1" x14ac:dyDescent="0.2">
      <c r="A295" s="633"/>
      <c r="B295" s="633"/>
      <c r="C295" s="633"/>
      <c r="D295" s="633"/>
      <c r="E295" s="633"/>
      <c r="F295" s="633"/>
      <c r="G295" s="633"/>
      <c r="H295" s="633"/>
      <c r="I295" s="633"/>
      <c r="J295" s="633"/>
      <c r="K295" s="633"/>
      <c r="L295" s="633"/>
      <c r="M295" s="633"/>
      <c r="N295" s="633"/>
      <c r="O295" s="633"/>
      <c r="P295" s="633"/>
      <c r="Q295" s="633"/>
      <c r="R295" s="633"/>
      <c r="S295" s="633"/>
      <c r="T295" s="633"/>
      <c r="U295" s="633"/>
      <c r="V295" s="633"/>
      <c r="W295" s="633"/>
      <c r="X295" s="633"/>
      <c r="Y295" s="633"/>
      <c r="Z295" s="633"/>
    </row>
    <row r="296" spans="1:26" ht="12.75" customHeight="1" x14ac:dyDescent="0.2">
      <c r="A296" s="633"/>
      <c r="B296" s="633"/>
      <c r="C296" s="633"/>
      <c r="D296" s="633"/>
      <c r="E296" s="633"/>
      <c r="F296" s="633"/>
      <c r="G296" s="633"/>
      <c r="H296" s="633"/>
      <c r="I296" s="633"/>
      <c r="J296" s="633"/>
      <c r="K296" s="633"/>
      <c r="L296" s="633"/>
      <c r="M296" s="633"/>
      <c r="N296" s="633"/>
      <c r="O296" s="633"/>
      <c r="P296" s="633"/>
      <c r="Q296" s="633"/>
      <c r="R296" s="633"/>
      <c r="S296" s="633"/>
      <c r="T296" s="633"/>
      <c r="U296" s="633"/>
      <c r="V296" s="633"/>
      <c r="W296" s="633"/>
      <c r="X296" s="633"/>
      <c r="Y296" s="633"/>
      <c r="Z296" s="633"/>
    </row>
    <row r="297" spans="1:26" ht="12.75" customHeight="1" x14ac:dyDescent="0.2">
      <c r="A297" s="633"/>
      <c r="B297" s="633"/>
      <c r="C297" s="633"/>
      <c r="D297" s="633"/>
      <c r="E297" s="633"/>
      <c r="F297" s="633"/>
      <c r="G297" s="633"/>
      <c r="H297" s="633"/>
      <c r="I297" s="633"/>
      <c r="J297" s="633"/>
      <c r="K297" s="633"/>
      <c r="L297" s="633"/>
      <c r="M297" s="633"/>
      <c r="N297" s="633"/>
      <c r="O297" s="633"/>
      <c r="P297" s="633"/>
      <c r="Q297" s="633"/>
      <c r="R297" s="633"/>
      <c r="S297" s="633"/>
      <c r="T297" s="633"/>
      <c r="U297" s="633"/>
      <c r="V297" s="633"/>
      <c r="W297" s="633"/>
      <c r="X297" s="633"/>
      <c r="Y297" s="633"/>
      <c r="Z297" s="633"/>
    </row>
    <row r="298" spans="1:26" ht="12.75" customHeight="1" x14ac:dyDescent="0.2">
      <c r="A298" s="633"/>
      <c r="B298" s="633"/>
      <c r="C298" s="633"/>
      <c r="D298" s="633"/>
      <c r="E298" s="633"/>
      <c r="F298" s="633"/>
      <c r="G298" s="633"/>
      <c r="H298" s="633"/>
      <c r="I298" s="633"/>
      <c r="J298" s="633"/>
      <c r="K298" s="633"/>
      <c r="L298" s="633"/>
      <c r="M298" s="633"/>
      <c r="N298" s="633"/>
      <c r="O298" s="633"/>
      <c r="P298" s="633"/>
      <c r="Q298" s="633"/>
      <c r="R298" s="633"/>
      <c r="S298" s="633"/>
      <c r="T298" s="633"/>
      <c r="U298" s="633"/>
      <c r="V298" s="633"/>
      <c r="W298" s="633"/>
      <c r="X298" s="633"/>
      <c r="Y298" s="633"/>
      <c r="Z298" s="633"/>
    </row>
    <row r="299" spans="1:26" ht="12.75" customHeight="1" x14ac:dyDescent="0.2">
      <c r="A299" s="633"/>
      <c r="B299" s="633"/>
      <c r="C299" s="633"/>
      <c r="D299" s="633"/>
      <c r="E299" s="633"/>
      <c r="F299" s="633"/>
      <c r="G299" s="633"/>
      <c r="H299" s="633"/>
      <c r="I299" s="633"/>
      <c r="J299" s="633"/>
      <c r="K299" s="633"/>
      <c r="L299" s="633"/>
      <c r="M299" s="633"/>
      <c r="N299" s="633"/>
      <c r="O299" s="633"/>
      <c r="P299" s="633"/>
      <c r="Q299" s="633"/>
      <c r="R299" s="633"/>
      <c r="S299" s="633"/>
      <c r="T299" s="633"/>
      <c r="U299" s="633"/>
      <c r="V299" s="633"/>
      <c r="W299" s="633"/>
      <c r="X299" s="633"/>
      <c r="Y299" s="633"/>
      <c r="Z299" s="633"/>
    </row>
    <row r="300" spans="1:26" ht="12.75" customHeight="1" x14ac:dyDescent="0.2">
      <c r="A300" s="633"/>
      <c r="B300" s="633"/>
      <c r="C300" s="633"/>
      <c r="D300" s="633"/>
      <c r="E300" s="633"/>
      <c r="F300" s="633"/>
      <c r="G300" s="633"/>
      <c r="H300" s="633"/>
      <c r="I300" s="633"/>
      <c r="J300" s="633"/>
      <c r="K300" s="633"/>
      <c r="L300" s="633"/>
      <c r="M300" s="633"/>
      <c r="N300" s="633"/>
      <c r="O300" s="633"/>
      <c r="P300" s="633"/>
      <c r="Q300" s="633"/>
      <c r="R300" s="633"/>
      <c r="S300" s="633"/>
      <c r="T300" s="633"/>
      <c r="U300" s="633"/>
      <c r="V300" s="633"/>
      <c r="W300" s="633"/>
      <c r="X300" s="633"/>
      <c r="Y300" s="633"/>
      <c r="Z300" s="633"/>
    </row>
    <row r="301" spans="1:26" ht="12.75" customHeight="1" x14ac:dyDescent="0.2">
      <c r="A301" s="633"/>
      <c r="B301" s="633"/>
      <c r="C301" s="633"/>
      <c r="D301" s="633"/>
      <c r="E301" s="633"/>
      <c r="F301" s="633"/>
      <c r="G301" s="633"/>
      <c r="H301" s="633"/>
      <c r="I301" s="633"/>
      <c r="J301" s="633"/>
      <c r="K301" s="633"/>
      <c r="L301" s="633"/>
      <c r="M301" s="633"/>
      <c r="N301" s="633"/>
      <c r="O301" s="633"/>
      <c r="P301" s="633"/>
      <c r="Q301" s="633"/>
      <c r="R301" s="633"/>
      <c r="S301" s="633"/>
      <c r="T301" s="633"/>
      <c r="U301" s="633"/>
      <c r="V301" s="633"/>
      <c r="W301" s="633"/>
      <c r="X301" s="633"/>
      <c r="Y301" s="633"/>
      <c r="Z301" s="633"/>
    </row>
    <row r="302" spans="1:26" ht="12.75" customHeight="1" x14ac:dyDescent="0.2">
      <c r="A302" s="633"/>
      <c r="B302" s="633"/>
      <c r="C302" s="633"/>
      <c r="D302" s="633"/>
      <c r="E302" s="633"/>
      <c r="F302" s="633"/>
      <c r="G302" s="633"/>
      <c r="H302" s="633"/>
      <c r="I302" s="633"/>
      <c r="J302" s="633"/>
      <c r="K302" s="633"/>
      <c r="L302" s="633"/>
      <c r="M302" s="633"/>
      <c r="N302" s="633"/>
      <c r="O302" s="633"/>
      <c r="P302" s="633"/>
      <c r="Q302" s="633"/>
      <c r="R302" s="633"/>
      <c r="S302" s="633"/>
      <c r="T302" s="633"/>
      <c r="U302" s="633"/>
      <c r="V302" s="633"/>
      <c r="W302" s="633"/>
      <c r="X302" s="633"/>
      <c r="Y302" s="633"/>
      <c r="Z302" s="633"/>
    </row>
    <row r="303" spans="1:26" ht="12.75" customHeight="1" x14ac:dyDescent="0.2">
      <c r="A303" s="633"/>
      <c r="B303" s="633"/>
      <c r="C303" s="633"/>
      <c r="D303" s="633"/>
      <c r="E303" s="633"/>
      <c r="F303" s="633"/>
      <c r="G303" s="633"/>
      <c r="H303" s="633"/>
      <c r="I303" s="633"/>
      <c r="J303" s="633"/>
      <c r="K303" s="633"/>
      <c r="L303" s="633"/>
      <c r="M303" s="633"/>
      <c r="N303" s="633"/>
      <c r="O303" s="633"/>
      <c r="P303" s="633"/>
      <c r="Q303" s="633"/>
      <c r="R303" s="633"/>
      <c r="S303" s="633"/>
      <c r="T303" s="633"/>
      <c r="U303" s="633"/>
      <c r="V303" s="633"/>
      <c r="W303" s="633"/>
      <c r="X303" s="633"/>
      <c r="Y303" s="633"/>
      <c r="Z303" s="633"/>
    </row>
    <row r="304" spans="1:26" ht="12.75" customHeight="1" x14ac:dyDescent="0.2">
      <c r="A304" s="633"/>
      <c r="B304" s="633"/>
      <c r="C304" s="633"/>
      <c r="D304" s="633"/>
      <c r="E304" s="633"/>
      <c r="F304" s="633"/>
      <c r="G304" s="633"/>
      <c r="H304" s="633"/>
      <c r="I304" s="633"/>
      <c r="J304" s="633"/>
      <c r="K304" s="633"/>
      <c r="L304" s="633"/>
      <c r="M304" s="633"/>
      <c r="N304" s="633"/>
      <c r="O304" s="633"/>
      <c r="P304" s="633"/>
      <c r="Q304" s="633"/>
      <c r="R304" s="633"/>
      <c r="S304" s="633"/>
      <c r="T304" s="633"/>
      <c r="U304" s="633"/>
      <c r="V304" s="633"/>
      <c r="W304" s="633"/>
      <c r="X304" s="633"/>
      <c r="Y304" s="633"/>
      <c r="Z304" s="633"/>
    </row>
    <row r="305" spans="1:26" ht="12.75" customHeight="1" x14ac:dyDescent="0.2">
      <c r="A305" s="633"/>
      <c r="B305" s="633"/>
      <c r="C305" s="633"/>
      <c r="D305" s="633"/>
      <c r="E305" s="633"/>
      <c r="F305" s="633"/>
      <c r="G305" s="633"/>
      <c r="H305" s="633"/>
      <c r="I305" s="633"/>
      <c r="J305" s="633"/>
      <c r="K305" s="633"/>
      <c r="L305" s="633"/>
      <c r="M305" s="633"/>
      <c r="N305" s="633"/>
      <c r="O305" s="633"/>
      <c r="P305" s="633"/>
      <c r="Q305" s="633"/>
      <c r="R305" s="633"/>
      <c r="S305" s="633"/>
      <c r="T305" s="633"/>
      <c r="U305" s="633"/>
      <c r="V305" s="633"/>
      <c r="W305" s="633"/>
      <c r="X305" s="633"/>
      <c r="Y305" s="633"/>
      <c r="Z305" s="633"/>
    </row>
    <row r="306" spans="1:26" ht="12.75" customHeight="1" x14ac:dyDescent="0.2">
      <c r="A306" s="633"/>
      <c r="B306" s="633"/>
      <c r="C306" s="633"/>
      <c r="D306" s="633"/>
      <c r="E306" s="633"/>
      <c r="F306" s="633"/>
      <c r="G306" s="633"/>
      <c r="H306" s="633"/>
      <c r="I306" s="633"/>
      <c r="J306" s="633"/>
      <c r="K306" s="633"/>
      <c r="L306" s="633"/>
      <c r="M306" s="633"/>
      <c r="N306" s="633"/>
      <c r="O306" s="633"/>
      <c r="P306" s="633"/>
      <c r="Q306" s="633"/>
      <c r="R306" s="633"/>
      <c r="S306" s="633"/>
      <c r="T306" s="633"/>
      <c r="U306" s="633"/>
      <c r="V306" s="633"/>
      <c r="W306" s="633"/>
      <c r="X306" s="633"/>
      <c r="Y306" s="633"/>
      <c r="Z306" s="633"/>
    </row>
    <row r="307" spans="1:26" ht="12.75" customHeight="1" x14ac:dyDescent="0.2">
      <c r="A307" s="633"/>
      <c r="B307" s="633"/>
      <c r="C307" s="633"/>
      <c r="D307" s="633"/>
      <c r="E307" s="633"/>
      <c r="F307" s="633"/>
      <c r="G307" s="633"/>
      <c r="H307" s="633"/>
      <c r="I307" s="633"/>
      <c r="J307" s="633"/>
      <c r="K307" s="633"/>
      <c r="L307" s="633"/>
      <c r="M307" s="633"/>
      <c r="N307" s="633"/>
      <c r="O307" s="633"/>
      <c r="P307" s="633"/>
      <c r="Q307" s="633"/>
      <c r="R307" s="633"/>
      <c r="S307" s="633"/>
      <c r="T307" s="633"/>
      <c r="U307" s="633"/>
      <c r="V307" s="633"/>
      <c r="W307" s="633"/>
      <c r="X307" s="633"/>
      <c r="Y307" s="633"/>
      <c r="Z307" s="633"/>
    </row>
    <row r="308" spans="1:26" ht="12.75" customHeight="1" x14ac:dyDescent="0.2">
      <c r="A308" s="633"/>
      <c r="B308" s="633"/>
      <c r="C308" s="633"/>
      <c r="D308" s="633"/>
      <c r="E308" s="633"/>
      <c r="F308" s="633"/>
      <c r="G308" s="633"/>
      <c r="H308" s="633"/>
      <c r="I308" s="633"/>
      <c r="J308" s="633"/>
      <c r="K308" s="633"/>
      <c r="L308" s="633"/>
      <c r="M308" s="633"/>
      <c r="N308" s="633"/>
      <c r="O308" s="633"/>
      <c r="P308" s="633"/>
      <c r="Q308" s="633"/>
      <c r="R308" s="633"/>
      <c r="S308" s="633"/>
      <c r="T308" s="633"/>
      <c r="U308" s="633"/>
      <c r="V308" s="633"/>
      <c r="W308" s="633"/>
      <c r="X308" s="633"/>
      <c r="Y308" s="633"/>
      <c r="Z308" s="633"/>
    </row>
    <row r="309" spans="1:26" ht="12.75" customHeight="1" x14ac:dyDescent="0.2">
      <c r="A309" s="633"/>
      <c r="B309" s="633"/>
      <c r="C309" s="633"/>
      <c r="D309" s="633"/>
      <c r="E309" s="633"/>
      <c r="F309" s="633"/>
      <c r="G309" s="633"/>
      <c r="H309" s="633"/>
      <c r="I309" s="633"/>
      <c r="J309" s="633"/>
      <c r="K309" s="633"/>
      <c r="L309" s="633"/>
      <c r="M309" s="633"/>
      <c r="N309" s="633"/>
      <c r="O309" s="633"/>
      <c r="P309" s="633"/>
      <c r="Q309" s="633"/>
      <c r="R309" s="633"/>
      <c r="S309" s="633"/>
      <c r="T309" s="633"/>
      <c r="U309" s="633"/>
      <c r="V309" s="633"/>
      <c r="W309" s="633"/>
      <c r="X309" s="633"/>
      <c r="Y309" s="633"/>
      <c r="Z309" s="633"/>
    </row>
    <row r="310" spans="1:26" ht="12.75" customHeight="1" x14ac:dyDescent="0.2">
      <c r="A310" s="633"/>
      <c r="B310" s="633"/>
      <c r="C310" s="633"/>
      <c r="D310" s="633"/>
      <c r="E310" s="633"/>
      <c r="F310" s="633"/>
      <c r="G310" s="633"/>
      <c r="H310" s="633"/>
      <c r="I310" s="633"/>
      <c r="J310" s="633"/>
      <c r="K310" s="633"/>
      <c r="L310" s="633"/>
      <c r="M310" s="633"/>
      <c r="N310" s="633"/>
      <c r="O310" s="633"/>
      <c r="P310" s="633"/>
      <c r="Q310" s="633"/>
      <c r="R310" s="633"/>
      <c r="S310" s="633"/>
      <c r="T310" s="633"/>
      <c r="U310" s="633"/>
      <c r="V310" s="633"/>
      <c r="W310" s="633"/>
      <c r="X310" s="633"/>
      <c r="Y310" s="633"/>
      <c r="Z310" s="633"/>
    </row>
    <row r="311" spans="1:26" ht="12.75" customHeight="1" x14ac:dyDescent="0.2">
      <c r="A311" s="633"/>
      <c r="B311" s="633"/>
      <c r="C311" s="633"/>
      <c r="D311" s="633"/>
      <c r="E311" s="633"/>
      <c r="F311" s="633"/>
      <c r="G311" s="633"/>
      <c r="H311" s="633"/>
      <c r="I311" s="633"/>
      <c r="J311" s="633"/>
      <c r="K311" s="633"/>
      <c r="L311" s="633"/>
      <c r="M311" s="633"/>
      <c r="N311" s="633"/>
      <c r="O311" s="633"/>
      <c r="P311" s="633"/>
      <c r="Q311" s="633"/>
      <c r="R311" s="633"/>
      <c r="S311" s="633"/>
      <c r="T311" s="633"/>
      <c r="U311" s="633"/>
      <c r="V311" s="633"/>
      <c r="W311" s="633"/>
      <c r="X311" s="633"/>
      <c r="Y311" s="633"/>
      <c r="Z311" s="633"/>
    </row>
    <row r="312" spans="1:26" ht="12.75" customHeight="1" x14ac:dyDescent="0.2">
      <c r="A312" s="633"/>
      <c r="B312" s="633"/>
      <c r="C312" s="633"/>
      <c r="D312" s="633"/>
      <c r="E312" s="633"/>
      <c r="F312" s="633"/>
      <c r="G312" s="633"/>
      <c r="H312" s="633"/>
      <c r="I312" s="633"/>
      <c r="J312" s="633"/>
      <c r="K312" s="633"/>
      <c r="L312" s="633"/>
      <c r="M312" s="633"/>
      <c r="N312" s="633"/>
      <c r="O312" s="633"/>
      <c r="P312" s="633"/>
      <c r="Q312" s="633"/>
      <c r="R312" s="633"/>
      <c r="S312" s="633"/>
      <c r="T312" s="633"/>
      <c r="U312" s="633"/>
      <c r="V312" s="633"/>
      <c r="W312" s="633"/>
      <c r="X312" s="633"/>
      <c r="Y312" s="633"/>
      <c r="Z312" s="633"/>
    </row>
    <row r="313" spans="1:26" ht="12.75" customHeight="1" x14ac:dyDescent="0.2">
      <c r="A313" s="633"/>
      <c r="B313" s="633"/>
      <c r="C313" s="633"/>
      <c r="D313" s="633"/>
      <c r="E313" s="633"/>
      <c r="F313" s="633"/>
      <c r="G313" s="633"/>
      <c r="H313" s="633"/>
      <c r="I313" s="633"/>
      <c r="J313" s="633"/>
      <c r="K313" s="633"/>
      <c r="L313" s="633"/>
      <c r="M313" s="633"/>
      <c r="N313" s="633"/>
      <c r="O313" s="633"/>
      <c r="P313" s="633"/>
      <c r="Q313" s="633"/>
      <c r="R313" s="633"/>
      <c r="S313" s="633"/>
      <c r="T313" s="633"/>
      <c r="U313" s="633"/>
      <c r="V313" s="633"/>
      <c r="W313" s="633"/>
      <c r="X313" s="633"/>
      <c r="Y313" s="633"/>
      <c r="Z313" s="633"/>
    </row>
    <row r="314" spans="1:26" ht="12.75" customHeight="1" x14ac:dyDescent="0.2">
      <c r="A314" s="633"/>
      <c r="B314" s="633"/>
      <c r="C314" s="633"/>
      <c r="D314" s="633"/>
      <c r="E314" s="633"/>
      <c r="F314" s="633"/>
      <c r="G314" s="633"/>
      <c r="H314" s="633"/>
      <c r="I314" s="633"/>
      <c r="J314" s="633"/>
      <c r="K314" s="633"/>
      <c r="L314" s="633"/>
      <c r="M314" s="633"/>
      <c r="N314" s="633"/>
      <c r="O314" s="633"/>
      <c r="P314" s="633"/>
      <c r="Q314" s="633"/>
      <c r="R314" s="633"/>
      <c r="S314" s="633"/>
      <c r="T314" s="633"/>
      <c r="U314" s="633"/>
      <c r="V314" s="633"/>
      <c r="W314" s="633"/>
      <c r="X314" s="633"/>
      <c r="Y314" s="633"/>
      <c r="Z314" s="633"/>
    </row>
    <row r="315" spans="1:26" ht="12.75" customHeight="1" x14ac:dyDescent="0.2">
      <c r="A315" s="633"/>
      <c r="B315" s="633"/>
      <c r="C315" s="633"/>
      <c r="D315" s="633"/>
      <c r="E315" s="633"/>
      <c r="F315" s="633"/>
      <c r="G315" s="633"/>
      <c r="H315" s="633"/>
      <c r="I315" s="633"/>
      <c r="J315" s="633"/>
      <c r="K315" s="633"/>
      <c r="L315" s="633"/>
      <c r="M315" s="633"/>
      <c r="N315" s="633"/>
      <c r="O315" s="633"/>
      <c r="P315" s="633"/>
      <c r="Q315" s="633"/>
      <c r="R315" s="633"/>
      <c r="S315" s="633"/>
      <c r="T315" s="633"/>
      <c r="U315" s="633"/>
      <c r="V315" s="633"/>
      <c r="W315" s="633"/>
      <c r="X315" s="633"/>
      <c r="Y315" s="633"/>
      <c r="Z315" s="633"/>
    </row>
    <row r="316" spans="1:26" ht="12.75" customHeight="1" x14ac:dyDescent="0.2">
      <c r="A316" s="633"/>
      <c r="B316" s="633"/>
      <c r="C316" s="633"/>
      <c r="D316" s="633"/>
      <c r="E316" s="633"/>
      <c r="F316" s="633"/>
      <c r="G316" s="633"/>
      <c r="H316" s="633"/>
      <c r="I316" s="633"/>
      <c r="J316" s="633"/>
      <c r="K316" s="633"/>
      <c r="L316" s="633"/>
      <c r="M316" s="633"/>
      <c r="N316" s="633"/>
      <c r="O316" s="633"/>
      <c r="P316" s="633"/>
      <c r="Q316" s="633"/>
      <c r="R316" s="633"/>
      <c r="S316" s="633"/>
      <c r="T316" s="633"/>
      <c r="U316" s="633"/>
      <c r="V316" s="633"/>
      <c r="W316" s="633"/>
      <c r="X316" s="633"/>
      <c r="Y316" s="633"/>
      <c r="Z316" s="633"/>
    </row>
    <row r="317" spans="1:26" ht="12.75" customHeight="1" x14ac:dyDescent="0.2">
      <c r="A317" s="633"/>
      <c r="B317" s="633"/>
      <c r="C317" s="633"/>
      <c r="D317" s="633"/>
      <c r="E317" s="633"/>
      <c r="F317" s="633"/>
      <c r="G317" s="633"/>
      <c r="H317" s="633"/>
      <c r="I317" s="633"/>
      <c r="J317" s="633"/>
      <c r="K317" s="633"/>
      <c r="L317" s="633"/>
      <c r="M317" s="633"/>
      <c r="N317" s="633"/>
      <c r="O317" s="633"/>
      <c r="P317" s="633"/>
      <c r="Q317" s="633"/>
      <c r="R317" s="633"/>
      <c r="S317" s="633"/>
      <c r="T317" s="633"/>
      <c r="U317" s="633"/>
      <c r="V317" s="633"/>
      <c r="W317" s="633"/>
      <c r="X317" s="633"/>
      <c r="Y317" s="633"/>
      <c r="Z317" s="633"/>
    </row>
    <row r="318" spans="1:26" ht="12.75" customHeight="1" x14ac:dyDescent="0.2">
      <c r="A318" s="633"/>
      <c r="B318" s="633"/>
      <c r="C318" s="633"/>
      <c r="D318" s="633"/>
      <c r="E318" s="633"/>
      <c r="F318" s="633"/>
      <c r="G318" s="633"/>
      <c r="H318" s="633"/>
      <c r="I318" s="633"/>
      <c r="J318" s="633"/>
      <c r="K318" s="633"/>
      <c r="L318" s="633"/>
      <c r="M318" s="633"/>
      <c r="N318" s="633"/>
      <c r="O318" s="633"/>
      <c r="P318" s="633"/>
      <c r="Q318" s="633"/>
      <c r="R318" s="633"/>
      <c r="S318" s="633"/>
      <c r="T318" s="633"/>
      <c r="U318" s="633"/>
      <c r="V318" s="633"/>
      <c r="W318" s="633"/>
      <c r="X318" s="633"/>
      <c r="Y318" s="633"/>
      <c r="Z318" s="633"/>
    </row>
    <row r="319" spans="1:26" ht="12.75" customHeight="1" x14ac:dyDescent="0.2">
      <c r="A319" s="633"/>
      <c r="B319" s="633"/>
      <c r="C319" s="633"/>
      <c r="D319" s="633"/>
      <c r="E319" s="633"/>
      <c r="F319" s="633"/>
      <c r="G319" s="633"/>
      <c r="H319" s="633"/>
      <c r="I319" s="633"/>
      <c r="J319" s="633"/>
      <c r="K319" s="633"/>
      <c r="L319" s="633"/>
      <c r="M319" s="633"/>
      <c r="N319" s="633"/>
      <c r="O319" s="633"/>
      <c r="P319" s="633"/>
      <c r="Q319" s="633"/>
      <c r="R319" s="633"/>
      <c r="S319" s="633"/>
      <c r="T319" s="633"/>
      <c r="U319" s="633"/>
      <c r="V319" s="633"/>
      <c r="W319" s="633"/>
      <c r="X319" s="633"/>
      <c r="Y319" s="633"/>
      <c r="Z319" s="633"/>
    </row>
    <row r="320" spans="1:26" ht="12.75" customHeight="1" x14ac:dyDescent="0.2">
      <c r="A320" s="633"/>
      <c r="B320" s="633"/>
      <c r="C320" s="633"/>
      <c r="D320" s="633"/>
      <c r="E320" s="633"/>
      <c r="F320" s="633"/>
      <c r="G320" s="633"/>
      <c r="H320" s="633"/>
      <c r="I320" s="633"/>
      <c r="J320" s="633"/>
      <c r="K320" s="633"/>
      <c r="L320" s="633"/>
      <c r="M320" s="633"/>
      <c r="N320" s="633"/>
      <c r="O320" s="633"/>
      <c r="P320" s="633"/>
      <c r="Q320" s="633"/>
      <c r="R320" s="633"/>
      <c r="S320" s="633"/>
      <c r="T320" s="633"/>
      <c r="U320" s="633"/>
      <c r="V320" s="633"/>
      <c r="W320" s="633"/>
      <c r="X320" s="633"/>
      <c r="Y320" s="633"/>
      <c r="Z320" s="633"/>
    </row>
    <row r="321" spans="1:26" ht="12.75" customHeight="1" x14ac:dyDescent="0.2">
      <c r="A321" s="633"/>
      <c r="B321" s="633"/>
      <c r="C321" s="633"/>
      <c r="D321" s="633"/>
      <c r="E321" s="633"/>
      <c r="F321" s="633"/>
      <c r="G321" s="633"/>
      <c r="H321" s="633"/>
      <c r="I321" s="633"/>
      <c r="J321" s="633"/>
      <c r="K321" s="633"/>
      <c r="L321" s="633"/>
      <c r="M321" s="633"/>
      <c r="N321" s="633"/>
      <c r="O321" s="633"/>
      <c r="P321" s="633"/>
      <c r="Q321" s="633"/>
      <c r="R321" s="633"/>
      <c r="S321" s="633"/>
      <c r="T321" s="633"/>
      <c r="U321" s="633"/>
      <c r="V321" s="633"/>
      <c r="W321" s="633"/>
      <c r="X321" s="633"/>
      <c r="Y321" s="633"/>
      <c r="Z321" s="633"/>
    </row>
    <row r="322" spans="1:26" ht="12.75" customHeight="1" x14ac:dyDescent="0.2">
      <c r="A322" s="633"/>
      <c r="B322" s="633"/>
      <c r="C322" s="633"/>
      <c r="D322" s="633"/>
      <c r="E322" s="633"/>
      <c r="F322" s="633"/>
      <c r="G322" s="633"/>
      <c r="H322" s="633"/>
      <c r="I322" s="633"/>
      <c r="J322" s="633"/>
      <c r="K322" s="633"/>
      <c r="L322" s="633"/>
      <c r="M322" s="633"/>
      <c r="N322" s="633"/>
      <c r="O322" s="633"/>
      <c r="P322" s="633"/>
      <c r="Q322" s="633"/>
      <c r="R322" s="633"/>
      <c r="S322" s="633"/>
      <c r="T322" s="633"/>
      <c r="U322" s="633"/>
      <c r="V322" s="633"/>
      <c r="W322" s="633"/>
      <c r="X322" s="633"/>
      <c r="Y322" s="633"/>
      <c r="Z322" s="633"/>
    </row>
    <row r="323" spans="1:26" ht="12.75" customHeight="1" x14ac:dyDescent="0.2">
      <c r="A323" s="633"/>
      <c r="B323" s="633"/>
      <c r="C323" s="633"/>
      <c r="D323" s="633"/>
      <c r="E323" s="633"/>
      <c r="F323" s="633"/>
      <c r="G323" s="633"/>
      <c r="H323" s="633"/>
      <c r="I323" s="633"/>
      <c r="J323" s="633"/>
      <c r="K323" s="633"/>
      <c r="L323" s="633"/>
      <c r="M323" s="633"/>
      <c r="N323" s="633"/>
      <c r="O323" s="633"/>
      <c r="P323" s="633"/>
      <c r="Q323" s="633"/>
      <c r="R323" s="633"/>
      <c r="S323" s="633"/>
      <c r="T323" s="633"/>
      <c r="U323" s="633"/>
      <c r="V323" s="633"/>
      <c r="W323" s="633"/>
      <c r="X323" s="633"/>
      <c r="Y323" s="633"/>
      <c r="Z323" s="633"/>
    </row>
    <row r="324" spans="1:26" ht="12.75" customHeight="1" x14ac:dyDescent="0.2">
      <c r="A324" s="633"/>
      <c r="B324" s="633"/>
      <c r="C324" s="633"/>
      <c r="D324" s="633"/>
      <c r="E324" s="633"/>
      <c r="F324" s="633"/>
      <c r="G324" s="633"/>
      <c r="H324" s="633"/>
      <c r="I324" s="633"/>
      <c r="J324" s="633"/>
      <c r="K324" s="633"/>
      <c r="L324" s="633"/>
      <c r="M324" s="633"/>
      <c r="N324" s="633"/>
      <c r="O324" s="633"/>
      <c r="P324" s="633"/>
      <c r="Q324" s="633"/>
      <c r="R324" s="633"/>
      <c r="S324" s="633"/>
      <c r="T324" s="633"/>
      <c r="U324" s="633"/>
      <c r="V324" s="633"/>
      <c r="W324" s="633"/>
      <c r="X324" s="633"/>
      <c r="Y324" s="633"/>
      <c r="Z324" s="633"/>
    </row>
    <row r="325" spans="1:26" ht="12.75" customHeight="1" x14ac:dyDescent="0.2">
      <c r="A325" s="633"/>
      <c r="B325" s="633"/>
      <c r="C325" s="633"/>
      <c r="D325" s="633"/>
      <c r="E325" s="633"/>
      <c r="F325" s="633"/>
      <c r="G325" s="633"/>
      <c r="H325" s="633"/>
      <c r="I325" s="633"/>
      <c r="J325" s="633"/>
      <c r="K325" s="633"/>
      <c r="L325" s="633"/>
      <c r="M325" s="633"/>
      <c r="N325" s="633"/>
      <c r="O325" s="633"/>
      <c r="P325" s="633"/>
      <c r="Q325" s="633"/>
      <c r="R325" s="633"/>
      <c r="S325" s="633"/>
      <c r="T325" s="633"/>
      <c r="U325" s="633"/>
      <c r="V325" s="633"/>
      <c r="W325" s="633"/>
      <c r="X325" s="633"/>
      <c r="Y325" s="633"/>
      <c r="Z325" s="633"/>
    </row>
    <row r="326" spans="1:26" ht="12.75" customHeight="1" x14ac:dyDescent="0.2">
      <c r="A326" s="633"/>
      <c r="B326" s="633"/>
      <c r="C326" s="633"/>
      <c r="D326" s="633"/>
      <c r="E326" s="633"/>
      <c r="F326" s="633"/>
      <c r="G326" s="633"/>
      <c r="H326" s="633"/>
      <c r="I326" s="633"/>
      <c r="J326" s="633"/>
      <c r="K326" s="633"/>
      <c r="L326" s="633"/>
      <c r="M326" s="633"/>
      <c r="N326" s="633"/>
      <c r="O326" s="633"/>
      <c r="P326" s="633"/>
      <c r="Q326" s="633"/>
      <c r="R326" s="633"/>
      <c r="S326" s="633"/>
      <c r="T326" s="633"/>
      <c r="U326" s="633"/>
      <c r="V326" s="633"/>
      <c r="W326" s="633"/>
      <c r="X326" s="633"/>
      <c r="Y326" s="633"/>
      <c r="Z326" s="633"/>
    </row>
    <row r="327" spans="1:26" ht="12.75" customHeight="1" x14ac:dyDescent="0.2">
      <c r="A327" s="633"/>
      <c r="B327" s="633"/>
      <c r="C327" s="633"/>
      <c r="D327" s="633"/>
      <c r="E327" s="633"/>
      <c r="F327" s="633"/>
      <c r="G327" s="633"/>
      <c r="H327" s="633"/>
      <c r="I327" s="633"/>
      <c r="J327" s="633"/>
      <c r="K327" s="633"/>
      <c r="L327" s="633"/>
      <c r="M327" s="633"/>
      <c r="N327" s="633"/>
      <c r="O327" s="633"/>
      <c r="P327" s="633"/>
      <c r="Q327" s="633"/>
      <c r="R327" s="633"/>
      <c r="S327" s="633"/>
      <c r="T327" s="633"/>
      <c r="U327" s="633"/>
      <c r="V327" s="633"/>
      <c r="W327" s="633"/>
      <c r="X327" s="633"/>
      <c r="Y327" s="633"/>
      <c r="Z327" s="633"/>
    </row>
    <row r="328" spans="1:26" ht="12.75" customHeight="1" x14ac:dyDescent="0.2">
      <c r="A328" s="633"/>
      <c r="B328" s="633"/>
      <c r="C328" s="633"/>
      <c r="D328" s="633"/>
      <c r="E328" s="633"/>
      <c r="F328" s="633"/>
      <c r="G328" s="633"/>
      <c r="H328" s="633"/>
      <c r="I328" s="633"/>
      <c r="J328" s="633"/>
      <c r="K328" s="633"/>
      <c r="L328" s="633"/>
      <c r="M328" s="633"/>
      <c r="N328" s="633"/>
      <c r="O328" s="633"/>
      <c r="P328" s="633"/>
      <c r="Q328" s="633"/>
      <c r="R328" s="633"/>
      <c r="S328" s="633"/>
      <c r="T328" s="633"/>
      <c r="U328" s="633"/>
      <c r="V328" s="633"/>
      <c r="W328" s="633"/>
      <c r="X328" s="633"/>
      <c r="Y328" s="633"/>
      <c r="Z328" s="633"/>
    </row>
    <row r="329" spans="1:26" ht="12.75" customHeight="1" x14ac:dyDescent="0.2">
      <c r="A329" s="633"/>
      <c r="B329" s="633"/>
      <c r="C329" s="633"/>
      <c r="D329" s="633"/>
      <c r="E329" s="633"/>
      <c r="F329" s="633"/>
      <c r="G329" s="633"/>
      <c r="H329" s="633"/>
      <c r="I329" s="633"/>
      <c r="J329" s="633"/>
      <c r="K329" s="633"/>
      <c r="L329" s="633"/>
      <c r="M329" s="633"/>
      <c r="N329" s="633"/>
      <c r="O329" s="633"/>
      <c r="P329" s="633"/>
      <c r="Q329" s="633"/>
      <c r="R329" s="633"/>
      <c r="S329" s="633"/>
      <c r="T329" s="633"/>
      <c r="U329" s="633"/>
      <c r="V329" s="633"/>
      <c r="W329" s="633"/>
      <c r="X329" s="633"/>
      <c r="Y329" s="633"/>
      <c r="Z329" s="633"/>
    </row>
    <row r="330" spans="1:26" ht="12.75" customHeight="1" x14ac:dyDescent="0.2">
      <c r="A330" s="633"/>
      <c r="B330" s="633"/>
      <c r="C330" s="633"/>
      <c r="D330" s="633"/>
      <c r="E330" s="633"/>
      <c r="F330" s="633"/>
      <c r="G330" s="633"/>
      <c r="H330" s="633"/>
      <c r="I330" s="633"/>
      <c r="J330" s="633"/>
      <c r="K330" s="633"/>
      <c r="L330" s="633"/>
      <c r="M330" s="633"/>
      <c r="N330" s="633"/>
      <c r="O330" s="633"/>
      <c r="P330" s="633"/>
      <c r="Q330" s="633"/>
      <c r="R330" s="633"/>
      <c r="S330" s="633"/>
      <c r="T330" s="633"/>
      <c r="U330" s="633"/>
      <c r="V330" s="633"/>
      <c r="W330" s="633"/>
      <c r="X330" s="633"/>
      <c r="Y330" s="633"/>
      <c r="Z330" s="633"/>
    </row>
    <row r="331" spans="1:26" ht="12.75" customHeight="1" x14ac:dyDescent="0.2">
      <c r="A331" s="633"/>
      <c r="B331" s="633"/>
      <c r="C331" s="633"/>
      <c r="D331" s="633"/>
      <c r="E331" s="633"/>
      <c r="F331" s="633"/>
      <c r="G331" s="633"/>
      <c r="H331" s="633"/>
      <c r="I331" s="633"/>
      <c r="J331" s="633"/>
      <c r="K331" s="633"/>
      <c r="L331" s="633"/>
      <c r="M331" s="633"/>
      <c r="N331" s="633"/>
      <c r="O331" s="633"/>
      <c r="P331" s="633"/>
      <c r="Q331" s="633"/>
      <c r="R331" s="633"/>
      <c r="S331" s="633"/>
      <c r="T331" s="633"/>
      <c r="U331" s="633"/>
      <c r="V331" s="633"/>
      <c r="W331" s="633"/>
      <c r="X331" s="633"/>
      <c r="Y331" s="633"/>
      <c r="Z331" s="633"/>
    </row>
    <row r="332" spans="1:26" ht="12.75" customHeight="1" x14ac:dyDescent="0.2">
      <c r="A332" s="633"/>
      <c r="B332" s="633"/>
      <c r="C332" s="633"/>
      <c r="D332" s="633"/>
      <c r="E332" s="633"/>
      <c r="F332" s="633"/>
      <c r="G332" s="633"/>
      <c r="H332" s="633"/>
      <c r="I332" s="633"/>
      <c r="J332" s="633"/>
      <c r="K332" s="633"/>
      <c r="L332" s="633"/>
      <c r="M332" s="633"/>
      <c r="N332" s="633"/>
      <c r="O332" s="633"/>
      <c r="P332" s="633"/>
      <c r="Q332" s="633"/>
      <c r="R332" s="633"/>
      <c r="S332" s="633"/>
      <c r="T332" s="633"/>
      <c r="U332" s="633"/>
      <c r="V332" s="633"/>
      <c r="W332" s="633"/>
      <c r="X332" s="633"/>
      <c r="Y332" s="633"/>
      <c r="Z332" s="633"/>
    </row>
    <row r="333" spans="1:26" ht="12.75" customHeight="1" x14ac:dyDescent="0.2">
      <c r="A333" s="633"/>
      <c r="B333" s="633"/>
      <c r="C333" s="633"/>
      <c r="D333" s="633"/>
      <c r="E333" s="633"/>
      <c r="F333" s="633"/>
      <c r="G333" s="633"/>
      <c r="H333" s="633"/>
      <c r="I333" s="633"/>
      <c r="J333" s="633"/>
      <c r="K333" s="633"/>
      <c r="L333" s="633"/>
      <c r="M333" s="633"/>
      <c r="N333" s="633"/>
      <c r="O333" s="633"/>
      <c r="P333" s="633"/>
      <c r="Q333" s="633"/>
      <c r="R333" s="633"/>
      <c r="S333" s="633"/>
      <c r="T333" s="633"/>
      <c r="U333" s="633"/>
      <c r="V333" s="633"/>
      <c r="W333" s="633"/>
      <c r="X333" s="633"/>
      <c r="Y333" s="633"/>
      <c r="Z333" s="633"/>
    </row>
    <row r="334" spans="1:26" ht="12.75" customHeight="1" x14ac:dyDescent="0.2">
      <c r="A334" s="633"/>
      <c r="B334" s="633"/>
      <c r="C334" s="633"/>
      <c r="D334" s="633"/>
      <c r="E334" s="633"/>
      <c r="F334" s="633"/>
      <c r="G334" s="633"/>
      <c r="H334" s="633"/>
      <c r="I334" s="633"/>
      <c r="J334" s="633"/>
      <c r="K334" s="633"/>
      <c r="L334" s="633"/>
      <c r="M334" s="633"/>
      <c r="N334" s="633"/>
      <c r="O334" s="633"/>
      <c r="P334" s="633"/>
      <c r="Q334" s="633"/>
      <c r="R334" s="633"/>
      <c r="S334" s="633"/>
      <c r="T334" s="633"/>
      <c r="U334" s="633"/>
      <c r="V334" s="633"/>
      <c r="W334" s="633"/>
      <c r="X334" s="633"/>
      <c r="Y334" s="633"/>
      <c r="Z334" s="633"/>
    </row>
    <row r="335" spans="1:26" ht="12.75" customHeight="1" x14ac:dyDescent="0.2">
      <c r="A335" s="633"/>
      <c r="B335" s="633"/>
      <c r="C335" s="633"/>
      <c r="D335" s="633"/>
      <c r="E335" s="633"/>
      <c r="F335" s="633"/>
      <c r="G335" s="633"/>
      <c r="H335" s="633"/>
      <c r="I335" s="633"/>
      <c r="J335" s="633"/>
      <c r="K335" s="633"/>
      <c r="L335" s="633"/>
      <c r="M335" s="633"/>
      <c r="N335" s="633"/>
      <c r="O335" s="633"/>
      <c r="P335" s="633"/>
      <c r="Q335" s="633"/>
      <c r="R335" s="633"/>
      <c r="S335" s="633"/>
      <c r="T335" s="633"/>
      <c r="U335" s="633"/>
      <c r="V335" s="633"/>
      <c r="W335" s="633"/>
      <c r="X335" s="633"/>
      <c r="Y335" s="633"/>
      <c r="Z335" s="633"/>
    </row>
    <row r="336" spans="1:26" ht="12.75" customHeight="1" x14ac:dyDescent="0.2">
      <c r="A336" s="633"/>
      <c r="B336" s="633"/>
      <c r="C336" s="633"/>
      <c r="D336" s="633"/>
      <c r="E336" s="633"/>
      <c r="F336" s="633"/>
      <c r="G336" s="633"/>
      <c r="H336" s="633"/>
      <c r="I336" s="633"/>
      <c r="J336" s="633"/>
      <c r="K336" s="633"/>
      <c r="L336" s="633"/>
      <c r="M336" s="633"/>
      <c r="N336" s="633"/>
      <c r="O336" s="633"/>
      <c r="P336" s="633"/>
      <c r="Q336" s="633"/>
      <c r="R336" s="633"/>
      <c r="S336" s="633"/>
      <c r="T336" s="633"/>
      <c r="U336" s="633"/>
      <c r="V336" s="633"/>
      <c r="W336" s="633"/>
      <c r="X336" s="633"/>
      <c r="Y336" s="633"/>
      <c r="Z336" s="633"/>
    </row>
    <row r="337" spans="1:26" ht="12.75" customHeight="1" x14ac:dyDescent="0.2">
      <c r="A337" s="633"/>
      <c r="B337" s="633"/>
      <c r="C337" s="633"/>
      <c r="D337" s="633"/>
      <c r="E337" s="633"/>
      <c r="F337" s="633"/>
      <c r="G337" s="633"/>
      <c r="H337" s="633"/>
      <c r="I337" s="633"/>
      <c r="J337" s="633"/>
      <c r="K337" s="633"/>
      <c r="L337" s="633"/>
      <c r="M337" s="633"/>
      <c r="N337" s="633"/>
      <c r="O337" s="633"/>
      <c r="P337" s="633"/>
      <c r="Q337" s="633"/>
      <c r="R337" s="633"/>
      <c r="S337" s="633"/>
      <c r="T337" s="633"/>
      <c r="U337" s="633"/>
      <c r="V337" s="633"/>
      <c r="W337" s="633"/>
      <c r="X337" s="633"/>
      <c r="Y337" s="633"/>
      <c r="Z337" s="633"/>
    </row>
    <row r="338" spans="1:26" ht="12.75" customHeight="1" x14ac:dyDescent="0.2">
      <c r="A338" s="633"/>
      <c r="B338" s="633"/>
      <c r="C338" s="633"/>
      <c r="D338" s="633"/>
      <c r="E338" s="633"/>
      <c r="F338" s="633"/>
      <c r="G338" s="633"/>
      <c r="H338" s="633"/>
      <c r="I338" s="633"/>
      <c r="J338" s="633"/>
      <c r="K338" s="633"/>
      <c r="L338" s="633"/>
      <c r="M338" s="633"/>
      <c r="N338" s="633"/>
      <c r="O338" s="633"/>
      <c r="P338" s="633"/>
      <c r="Q338" s="633"/>
      <c r="R338" s="633"/>
      <c r="S338" s="633"/>
      <c r="T338" s="633"/>
      <c r="U338" s="633"/>
      <c r="V338" s="633"/>
      <c r="W338" s="633"/>
      <c r="X338" s="633"/>
      <c r="Y338" s="633"/>
      <c r="Z338" s="633"/>
    </row>
    <row r="339" spans="1:26" ht="12.75" customHeight="1" x14ac:dyDescent="0.2">
      <c r="A339" s="633"/>
      <c r="B339" s="633"/>
      <c r="C339" s="633"/>
      <c r="D339" s="633"/>
      <c r="E339" s="633"/>
      <c r="F339" s="633"/>
      <c r="G339" s="633"/>
      <c r="H339" s="633"/>
      <c r="I339" s="633"/>
      <c r="J339" s="633"/>
      <c r="K339" s="633"/>
      <c r="L339" s="633"/>
      <c r="M339" s="633"/>
      <c r="N339" s="633"/>
      <c r="O339" s="633"/>
      <c r="P339" s="633"/>
      <c r="Q339" s="633"/>
      <c r="R339" s="633"/>
      <c r="S339" s="633"/>
      <c r="T339" s="633"/>
      <c r="U339" s="633"/>
      <c r="V339" s="633"/>
      <c r="W339" s="633"/>
      <c r="X339" s="633"/>
      <c r="Y339" s="633"/>
      <c r="Z339" s="633"/>
    </row>
    <row r="340" spans="1:26" ht="12.75" customHeight="1" x14ac:dyDescent="0.2">
      <c r="A340" s="633"/>
      <c r="B340" s="633"/>
      <c r="C340" s="633"/>
      <c r="D340" s="633"/>
      <c r="E340" s="633"/>
      <c r="F340" s="633"/>
      <c r="G340" s="633"/>
      <c r="H340" s="633"/>
      <c r="I340" s="633"/>
      <c r="J340" s="633"/>
      <c r="K340" s="633"/>
      <c r="L340" s="633"/>
      <c r="M340" s="633"/>
      <c r="N340" s="633"/>
      <c r="O340" s="633"/>
      <c r="P340" s="633"/>
      <c r="Q340" s="633"/>
      <c r="R340" s="633"/>
      <c r="S340" s="633"/>
      <c r="T340" s="633"/>
      <c r="U340" s="633"/>
      <c r="V340" s="633"/>
      <c r="W340" s="633"/>
      <c r="X340" s="633"/>
      <c r="Y340" s="633"/>
      <c r="Z340" s="633"/>
    </row>
    <row r="341" spans="1:26" ht="12.75" customHeight="1" x14ac:dyDescent="0.2">
      <c r="A341" s="633"/>
      <c r="B341" s="633"/>
      <c r="C341" s="633"/>
      <c r="D341" s="633"/>
      <c r="E341" s="633"/>
      <c r="F341" s="633"/>
      <c r="G341" s="633"/>
      <c r="H341" s="633"/>
      <c r="I341" s="633"/>
      <c r="J341" s="633"/>
      <c r="K341" s="633"/>
      <c r="L341" s="633"/>
      <c r="M341" s="633"/>
      <c r="N341" s="633"/>
      <c r="O341" s="633"/>
      <c r="P341" s="633"/>
      <c r="Q341" s="633"/>
      <c r="R341" s="633"/>
      <c r="S341" s="633"/>
      <c r="T341" s="633"/>
      <c r="U341" s="633"/>
      <c r="V341" s="633"/>
      <c r="W341" s="633"/>
      <c r="X341" s="633"/>
      <c r="Y341" s="633"/>
      <c r="Z341" s="633"/>
    </row>
    <row r="342" spans="1:26" ht="12.75" customHeight="1" x14ac:dyDescent="0.2">
      <c r="A342" s="633"/>
      <c r="B342" s="633"/>
      <c r="C342" s="633"/>
      <c r="D342" s="633"/>
      <c r="E342" s="633"/>
      <c r="F342" s="633"/>
      <c r="G342" s="633"/>
      <c r="H342" s="633"/>
      <c r="I342" s="633"/>
      <c r="J342" s="633"/>
      <c r="K342" s="633"/>
      <c r="L342" s="633"/>
      <c r="M342" s="633"/>
      <c r="N342" s="633"/>
      <c r="O342" s="633"/>
      <c r="P342" s="633"/>
      <c r="Q342" s="633"/>
      <c r="R342" s="633"/>
      <c r="S342" s="633"/>
      <c r="T342" s="633"/>
      <c r="U342" s="633"/>
      <c r="V342" s="633"/>
      <c r="W342" s="633"/>
      <c r="X342" s="633"/>
      <c r="Y342" s="633"/>
      <c r="Z342" s="633"/>
    </row>
    <row r="343" spans="1:26" ht="12.75" customHeight="1" x14ac:dyDescent="0.2">
      <c r="A343" s="633"/>
      <c r="B343" s="633"/>
      <c r="C343" s="633"/>
      <c r="D343" s="633"/>
      <c r="E343" s="633"/>
      <c r="F343" s="633"/>
      <c r="G343" s="633"/>
      <c r="H343" s="633"/>
      <c r="I343" s="633"/>
      <c r="J343" s="633"/>
      <c r="K343" s="633"/>
      <c r="L343" s="633"/>
      <c r="M343" s="633"/>
      <c r="N343" s="633"/>
      <c r="O343" s="633"/>
      <c r="P343" s="633"/>
      <c r="Q343" s="633"/>
      <c r="R343" s="633"/>
      <c r="S343" s="633"/>
      <c r="T343" s="633"/>
      <c r="U343" s="633"/>
      <c r="V343" s="633"/>
      <c r="W343" s="633"/>
      <c r="X343" s="633"/>
      <c r="Y343" s="633"/>
      <c r="Z343" s="633"/>
    </row>
    <row r="344" spans="1:26" ht="12.75" customHeight="1" x14ac:dyDescent="0.2">
      <c r="A344" s="633"/>
      <c r="B344" s="633"/>
      <c r="C344" s="633"/>
      <c r="D344" s="633"/>
      <c r="E344" s="633"/>
      <c r="F344" s="633"/>
      <c r="G344" s="633"/>
      <c r="H344" s="633"/>
      <c r="I344" s="633"/>
      <c r="J344" s="633"/>
      <c r="K344" s="633"/>
      <c r="L344" s="633"/>
      <c r="M344" s="633"/>
      <c r="N344" s="633"/>
      <c r="O344" s="633"/>
      <c r="P344" s="633"/>
      <c r="Q344" s="633"/>
      <c r="R344" s="633"/>
      <c r="S344" s="633"/>
      <c r="T344" s="633"/>
      <c r="U344" s="633"/>
      <c r="V344" s="633"/>
      <c r="W344" s="633"/>
      <c r="X344" s="633"/>
      <c r="Y344" s="633"/>
      <c r="Z344" s="633"/>
    </row>
    <row r="345" spans="1:26" ht="12.75" customHeight="1" x14ac:dyDescent="0.2">
      <c r="A345" s="633"/>
      <c r="B345" s="633"/>
      <c r="C345" s="633"/>
      <c r="D345" s="633"/>
      <c r="E345" s="633"/>
      <c r="F345" s="633"/>
      <c r="G345" s="633"/>
      <c r="H345" s="633"/>
      <c r="I345" s="633"/>
      <c r="J345" s="633"/>
      <c r="K345" s="633"/>
      <c r="L345" s="633"/>
      <c r="M345" s="633"/>
      <c r="N345" s="633"/>
      <c r="O345" s="633"/>
      <c r="P345" s="633"/>
      <c r="Q345" s="633"/>
      <c r="R345" s="633"/>
      <c r="S345" s="633"/>
      <c r="T345" s="633"/>
      <c r="U345" s="633"/>
      <c r="V345" s="633"/>
      <c r="W345" s="633"/>
      <c r="X345" s="633"/>
      <c r="Y345" s="633"/>
      <c r="Z345" s="633"/>
    </row>
    <row r="346" spans="1:26" ht="12.75" customHeight="1" x14ac:dyDescent="0.2">
      <c r="A346" s="633"/>
      <c r="B346" s="633"/>
      <c r="C346" s="633"/>
      <c r="D346" s="633"/>
      <c r="E346" s="633"/>
      <c r="F346" s="633"/>
      <c r="G346" s="633"/>
      <c r="H346" s="633"/>
      <c r="I346" s="633"/>
      <c r="J346" s="633"/>
      <c r="K346" s="633"/>
      <c r="L346" s="633"/>
      <c r="M346" s="633"/>
      <c r="N346" s="633"/>
      <c r="O346" s="633"/>
      <c r="P346" s="633"/>
      <c r="Q346" s="633"/>
      <c r="R346" s="633"/>
      <c r="S346" s="633"/>
      <c r="T346" s="633"/>
      <c r="U346" s="633"/>
      <c r="V346" s="633"/>
      <c r="W346" s="633"/>
      <c r="X346" s="633"/>
      <c r="Y346" s="633"/>
      <c r="Z346" s="633"/>
    </row>
    <row r="347" spans="1:26" ht="12.75" customHeight="1" x14ac:dyDescent="0.2">
      <c r="A347" s="633"/>
      <c r="B347" s="633"/>
      <c r="C347" s="633"/>
      <c r="D347" s="633"/>
      <c r="E347" s="633"/>
      <c r="F347" s="633"/>
      <c r="G347" s="633"/>
      <c r="H347" s="633"/>
      <c r="I347" s="633"/>
      <c r="J347" s="633"/>
      <c r="K347" s="633"/>
      <c r="L347" s="633"/>
      <c r="M347" s="633"/>
      <c r="N347" s="633"/>
      <c r="O347" s="633"/>
      <c r="P347" s="633"/>
      <c r="Q347" s="633"/>
      <c r="R347" s="633"/>
      <c r="S347" s="633"/>
      <c r="T347" s="633"/>
      <c r="U347" s="633"/>
      <c r="V347" s="633"/>
      <c r="W347" s="633"/>
      <c r="X347" s="633"/>
      <c r="Y347" s="633"/>
      <c r="Z347" s="633"/>
    </row>
    <row r="348" spans="1:26" ht="12.75" customHeight="1" x14ac:dyDescent="0.2">
      <c r="A348" s="633"/>
      <c r="B348" s="633"/>
      <c r="C348" s="633"/>
      <c r="D348" s="633"/>
      <c r="E348" s="633"/>
      <c r="F348" s="633"/>
      <c r="G348" s="633"/>
      <c r="H348" s="633"/>
      <c r="I348" s="633"/>
      <c r="J348" s="633"/>
      <c r="K348" s="633"/>
      <c r="L348" s="633"/>
      <c r="M348" s="633"/>
      <c r="N348" s="633"/>
      <c r="O348" s="633"/>
      <c r="P348" s="633"/>
      <c r="Q348" s="633"/>
      <c r="R348" s="633"/>
      <c r="S348" s="633"/>
      <c r="T348" s="633"/>
      <c r="U348" s="633"/>
      <c r="V348" s="633"/>
      <c r="W348" s="633"/>
      <c r="X348" s="633"/>
      <c r="Y348" s="633"/>
      <c r="Z348" s="633"/>
    </row>
    <row r="349" spans="1:26" ht="12.75" customHeight="1" x14ac:dyDescent="0.2">
      <c r="A349" s="633"/>
      <c r="B349" s="633"/>
      <c r="C349" s="633"/>
      <c r="D349" s="633"/>
      <c r="E349" s="633"/>
      <c r="F349" s="633"/>
      <c r="G349" s="633"/>
      <c r="H349" s="633"/>
      <c r="I349" s="633"/>
      <c r="J349" s="633"/>
      <c r="K349" s="633"/>
      <c r="L349" s="633"/>
      <c r="M349" s="633"/>
      <c r="N349" s="633"/>
      <c r="O349" s="633"/>
      <c r="P349" s="633"/>
      <c r="Q349" s="633"/>
      <c r="R349" s="633"/>
      <c r="S349" s="633"/>
      <c r="T349" s="633"/>
      <c r="U349" s="633"/>
      <c r="V349" s="633"/>
      <c r="W349" s="633"/>
      <c r="X349" s="633"/>
      <c r="Y349" s="633"/>
      <c r="Z349" s="633"/>
    </row>
    <row r="350" spans="1:26" ht="12.75" customHeight="1" x14ac:dyDescent="0.2">
      <c r="A350" s="633"/>
      <c r="B350" s="633"/>
      <c r="C350" s="633"/>
      <c r="D350" s="633"/>
      <c r="E350" s="633"/>
      <c r="F350" s="633"/>
      <c r="G350" s="633"/>
      <c r="H350" s="633"/>
      <c r="I350" s="633"/>
      <c r="J350" s="633"/>
      <c r="K350" s="633"/>
      <c r="L350" s="633"/>
      <c r="M350" s="633"/>
      <c r="N350" s="633"/>
      <c r="O350" s="633"/>
      <c r="P350" s="633"/>
      <c r="Q350" s="633"/>
      <c r="R350" s="633"/>
      <c r="S350" s="633"/>
      <c r="T350" s="633"/>
      <c r="U350" s="633"/>
      <c r="V350" s="633"/>
      <c r="W350" s="633"/>
      <c r="X350" s="633"/>
      <c r="Y350" s="633"/>
      <c r="Z350" s="633"/>
    </row>
    <row r="351" spans="1:26" ht="12.75" customHeight="1" x14ac:dyDescent="0.2">
      <c r="A351" s="633"/>
      <c r="B351" s="633"/>
      <c r="C351" s="633"/>
      <c r="D351" s="633"/>
      <c r="E351" s="633"/>
      <c r="F351" s="633"/>
      <c r="G351" s="633"/>
      <c r="H351" s="633"/>
      <c r="I351" s="633"/>
      <c r="J351" s="633"/>
      <c r="K351" s="633"/>
      <c r="L351" s="633"/>
      <c r="M351" s="633"/>
      <c r="N351" s="633"/>
      <c r="O351" s="633"/>
      <c r="P351" s="633"/>
      <c r="Q351" s="633"/>
      <c r="R351" s="633"/>
      <c r="S351" s="633"/>
      <c r="T351" s="633"/>
      <c r="U351" s="633"/>
      <c r="V351" s="633"/>
      <c r="W351" s="633"/>
      <c r="X351" s="633"/>
      <c r="Y351" s="633"/>
      <c r="Z351" s="633"/>
    </row>
    <row r="352" spans="1:26" ht="12.75" customHeight="1" x14ac:dyDescent="0.2">
      <c r="A352" s="633"/>
      <c r="B352" s="633"/>
      <c r="C352" s="633"/>
      <c r="D352" s="633"/>
      <c r="E352" s="633"/>
      <c r="F352" s="633"/>
      <c r="G352" s="633"/>
      <c r="H352" s="633"/>
      <c r="I352" s="633"/>
      <c r="J352" s="633"/>
      <c r="K352" s="633"/>
      <c r="L352" s="633"/>
      <c r="M352" s="633"/>
      <c r="N352" s="633"/>
      <c r="O352" s="633"/>
      <c r="P352" s="633"/>
      <c r="Q352" s="633"/>
      <c r="R352" s="633"/>
      <c r="S352" s="633"/>
      <c r="T352" s="633"/>
      <c r="U352" s="633"/>
      <c r="V352" s="633"/>
      <c r="W352" s="633"/>
      <c r="X352" s="633"/>
      <c r="Y352" s="633"/>
      <c r="Z352" s="633"/>
    </row>
    <row r="353" spans="1:26" ht="12.75" customHeight="1" x14ac:dyDescent="0.2">
      <c r="A353" s="633"/>
      <c r="B353" s="633"/>
      <c r="C353" s="633"/>
      <c r="D353" s="633"/>
      <c r="E353" s="633"/>
      <c r="F353" s="633"/>
      <c r="G353" s="633"/>
      <c r="H353" s="633"/>
      <c r="I353" s="633"/>
      <c r="J353" s="633"/>
      <c r="K353" s="633"/>
      <c r="L353" s="633"/>
      <c r="M353" s="633"/>
      <c r="N353" s="633"/>
      <c r="O353" s="633"/>
      <c r="P353" s="633"/>
      <c r="Q353" s="633"/>
      <c r="R353" s="633"/>
      <c r="S353" s="633"/>
      <c r="T353" s="633"/>
      <c r="U353" s="633"/>
      <c r="V353" s="633"/>
      <c r="W353" s="633"/>
      <c r="X353" s="633"/>
      <c r="Y353" s="633"/>
      <c r="Z353" s="633"/>
    </row>
    <row r="354" spans="1:26" ht="12.75" customHeight="1" x14ac:dyDescent="0.2">
      <c r="A354" s="633"/>
      <c r="B354" s="633"/>
      <c r="C354" s="633"/>
      <c r="D354" s="633"/>
      <c r="E354" s="633"/>
      <c r="F354" s="633"/>
      <c r="G354" s="633"/>
      <c r="H354" s="633"/>
      <c r="I354" s="633"/>
      <c r="J354" s="633"/>
      <c r="K354" s="633"/>
      <c r="L354" s="633"/>
      <c r="M354" s="633"/>
      <c r="N354" s="633"/>
      <c r="O354" s="633"/>
      <c r="P354" s="633"/>
      <c r="Q354" s="633"/>
      <c r="R354" s="633"/>
      <c r="S354" s="633"/>
      <c r="T354" s="633"/>
      <c r="U354" s="633"/>
      <c r="V354" s="633"/>
      <c r="W354" s="633"/>
      <c r="X354" s="633"/>
      <c r="Y354" s="633"/>
      <c r="Z354" s="633"/>
    </row>
    <row r="355" spans="1:26" ht="12.75" customHeight="1" x14ac:dyDescent="0.2">
      <c r="A355" s="633"/>
      <c r="B355" s="633"/>
      <c r="C355" s="633"/>
      <c r="D355" s="633"/>
      <c r="E355" s="633"/>
      <c r="F355" s="633"/>
      <c r="G355" s="633"/>
      <c r="H355" s="633"/>
      <c r="I355" s="633"/>
      <c r="J355" s="633"/>
      <c r="K355" s="633"/>
      <c r="L355" s="633"/>
      <c r="M355" s="633"/>
      <c r="N355" s="633"/>
      <c r="O355" s="633"/>
      <c r="P355" s="633"/>
      <c r="Q355" s="633"/>
      <c r="R355" s="633"/>
      <c r="S355" s="633"/>
      <c r="T355" s="633"/>
      <c r="U355" s="633"/>
      <c r="V355" s="633"/>
      <c r="W355" s="633"/>
      <c r="X355" s="633"/>
      <c r="Y355" s="633"/>
      <c r="Z355" s="633"/>
    </row>
    <row r="356" spans="1:26" ht="12.75" customHeight="1" x14ac:dyDescent="0.2">
      <c r="A356" s="633"/>
      <c r="B356" s="633"/>
      <c r="C356" s="633"/>
      <c r="D356" s="633"/>
      <c r="E356" s="633"/>
      <c r="F356" s="633"/>
      <c r="G356" s="633"/>
      <c r="H356" s="633"/>
      <c r="I356" s="633"/>
      <c r="J356" s="633"/>
      <c r="K356" s="633"/>
      <c r="L356" s="633"/>
      <c r="M356" s="633"/>
      <c r="N356" s="633"/>
      <c r="O356" s="633"/>
      <c r="P356" s="633"/>
      <c r="Q356" s="633"/>
      <c r="R356" s="633"/>
      <c r="S356" s="633"/>
      <c r="T356" s="633"/>
      <c r="U356" s="633"/>
      <c r="V356" s="633"/>
      <c r="W356" s="633"/>
      <c r="X356" s="633"/>
      <c r="Y356" s="633"/>
      <c r="Z356" s="633"/>
    </row>
    <row r="357" spans="1:26" ht="12.75" customHeight="1" x14ac:dyDescent="0.2">
      <c r="A357" s="633"/>
      <c r="B357" s="633"/>
      <c r="C357" s="633"/>
      <c r="D357" s="633"/>
      <c r="E357" s="633"/>
      <c r="F357" s="633"/>
      <c r="G357" s="633"/>
      <c r="H357" s="633"/>
      <c r="I357" s="633"/>
      <c r="J357" s="633"/>
      <c r="K357" s="633"/>
      <c r="L357" s="633"/>
      <c r="M357" s="633"/>
      <c r="N357" s="633"/>
      <c r="O357" s="633"/>
      <c r="P357" s="633"/>
      <c r="Q357" s="633"/>
      <c r="R357" s="633"/>
      <c r="S357" s="633"/>
      <c r="T357" s="633"/>
      <c r="U357" s="633"/>
      <c r="V357" s="633"/>
      <c r="W357" s="633"/>
      <c r="X357" s="633"/>
      <c r="Y357" s="633"/>
      <c r="Z357" s="633"/>
    </row>
    <row r="358" spans="1:26" ht="12.75" customHeight="1" x14ac:dyDescent="0.2">
      <c r="A358" s="633"/>
      <c r="B358" s="633"/>
      <c r="C358" s="633"/>
      <c r="D358" s="633"/>
      <c r="E358" s="633"/>
      <c r="F358" s="633"/>
      <c r="G358" s="633"/>
      <c r="H358" s="633"/>
      <c r="I358" s="633"/>
      <c r="J358" s="633"/>
      <c r="K358" s="633"/>
      <c r="L358" s="633"/>
      <c r="M358" s="633"/>
      <c r="N358" s="633"/>
      <c r="O358" s="633"/>
      <c r="P358" s="633"/>
      <c r="Q358" s="633"/>
      <c r="R358" s="633"/>
      <c r="S358" s="633"/>
      <c r="T358" s="633"/>
      <c r="U358" s="633"/>
      <c r="V358" s="633"/>
      <c r="W358" s="633"/>
      <c r="X358" s="633"/>
      <c r="Y358" s="633"/>
      <c r="Z358" s="633"/>
    </row>
    <row r="359" spans="1:26" ht="12.75" customHeight="1" x14ac:dyDescent="0.2">
      <c r="A359" s="633"/>
      <c r="B359" s="633"/>
      <c r="C359" s="633"/>
      <c r="D359" s="633"/>
      <c r="E359" s="633"/>
      <c r="F359" s="633"/>
      <c r="G359" s="633"/>
      <c r="H359" s="633"/>
      <c r="I359" s="633"/>
      <c r="J359" s="633"/>
      <c r="K359" s="633"/>
      <c r="L359" s="633"/>
      <c r="M359" s="633"/>
      <c r="N359" s="633"/>
      <c r="O359" s="633"/>
      <c r="P359" s="633"/>
      <c r="Q359" s="633"/>
      <c r="R359" s="633"/>
      <c r="S359" s="633"/>
      <c r="T359" s="633"/>
      <c r="U359" s="633"/>
      <c r="V359" s="633"/>
      <c r="W359" s="633"/>
      <c r="X359" s="633"/>
      <c r="Y359" s="633"/>
      <c r="Z359" s="633"/>
    </row>
    <row r="360" spans="1:26" ht="12.75" customHeight="1" x14ac:dyDescent="0.2">
      <c r="A360" s="633"/>
      <c r="B360" s="633"/>
      <c r="C360" s="633"/>
      <c r="D360" s="633"/>
      <c r="E360" s="633"/>
      <c r="F360" s="633"/>
      <c r="G360" s="633"/>
      <c r="H360" s="633"/>
      <c r="I360" s="633"/>
      <c r="J360" s="633"/>
      <c r="K360" s="633"/>
      <c r="L360" s="633"/>
      <c r="M360" s="633"/>
      <c r="N360" s="633"/>
      <c r="O360" s="633"/>
      <c r="P360" s="633"/>
      <c r="Q360" s="633"/>
      <c r="R360" s="633"/>
      <c r="S360" s="633"/>
      <c r="T360" s="633"/>
      <c r="U360" s="633"/>
      <c r="V360" s="633"/>
      <c r="W360" s="633"/>
      <c r="X360" s="633"/>
      <c r="Y360" s="633"/>
      <c r="Z360" s="633"/>
    </row>
    <row r="361" spans="1:26" ht="12.75" customHeight="1" x14ac:dyDescent="0.2">
      <c r="A361" s="633"/>
      <c r="B361" s="633"/>
      <c r="C361" s="633"/>
      <c r="D361" s="633"/>
      <c r="E361" s="633"/>
      <c r="F361" s="633"/>
      <c r="G361" s="633"/>
      <c r="H361" s="633"/>
      <c r="I361" s="633"/>
      <c r="J361" s="633"/>
      <c r="K361" s="633"/>
      <c r="L361" s="633"/>
      <c r="M361" s="633"/>
      <c r="N361" s="633"/>
      <c r="O361" s="633"/>
      <c r="P361" s="633"/>
      <c r="Q361" s="633"/>
      <c r="R361" s="633"/>
      <c r="S361" s="633"/>
      <c r="T361" s="633"/>
      <c r="U361" s="633"/>
      <c r="V361" s="633"/>
      <c r="W361" s="633"/>
      <c r="X361" s="633"/>
      <c r="Y361" s="633"/>
      <c r="Z361" s="633"/>
    </row>
    <row r="362" spans="1:26" ht="12.75" customHeight="1" x14ac:dyDescent="0.2">
      <c r="A362" s="633"/>
      <c r="B362" s="633"/>
      <c r="C362" s="633"/>
      <c r="D362" s="633"/>
      <c r="E362" s="633"/>
      <c r="F362" s="633"/>
      <c r="G362" s="633"/>
      <c r="H362" s="633"/>
      <c r="I362" s="633"/>
      <c r="J362" s="633"/>
      <c r="K362" s="633"/>
      <c r="L362" s="633"/>
      <c r="M362" s="633"/>
      <c r="N362" s="633"/>
      <c r="O362" s="633"/>
      <c r="P362" s="633"/>
      <c r="Q362" s="633"/>
      <c r="R362" s="633"/>
      <c r="S362" s="633"/>
      <c r="T362" s="633"/>
      <c r="U362" s="633"/>
      <c r="V362" s="633"/>
      <c r="W362" s="633"/>
      <c r="X362" s="633"/>
      <c r="Y362" s="633"/>
      <c r="Z362" s="633"/>
    </row>
    <row r="363" spans="1:26" ht="12.75" customHeight="1" x14ac:dyDescent="0.2">
      <c r="A363" s="633"/>
      <c r="B363" s="633"/>
      <c r="C363" s="633"/>
      <c r="D363" s="633"/>
      <c r="E363" s="633"/>
      <c r="F363" s="633"/>
      <c r="G363" s="633"/>
      <c r="H363" s="633"/>
      <c r="I363" s="633"/>
      <c r="J363" s="633"/>
      <c r="K363" s="633"/>
      <c r="L363" s="633"/>
      <c r="M363" s="633"/>
      <c r="N363" s="633"/>
      <c r="O363" s="633"/>
      <c r="P363" s="633"/>
      <c r="Q363" s="633"/>
      <c r="R363" s="633"/>
      <c r="S363" s="633"/>
      <c r="T363" s="633"/>
      <c r="U363" s="633"/>
      <c r="V363" s="633"/>
      <c r="W363" s="633"/>
      <c r="X363" s="633"/>
      <c r="Y363" s="633"/>
      <c r="Z363" s="633"/>
    </row>
    <row r="364" spans="1:26" ht="12.75" customHeight="1" x14ac:dyDescent="0.2">
      <c r="A364" s="633"/>
      <c r="B364" s="633"/>
      <c r="C364" s="633"/>
      <c r="D364" s="633"/>
      <c r="E364" s="633"/>
      <c r="F364" s="633"/>
      <c r="G364" s="633"/>
      <c r="H364" s="633"/>
      <c r="I364" s="633"/>
      <c r="J364" s="633"/>
      <c r="K364" s="633"/>
      <c r="L364" s="633"/>
      <c r="M364" s="633"/>
      <c r="N364" s="633"/>
      <c r="O364" s="633"/>
      <c r="P364" s="633"/>
      <c r="Q364" s="633"/>
      <c r="R364" s="633"/>
      <c r="S364" s="633"/>
      <c r="T364" s="633"/>
      <c r="U364" s="633"/>
      <c r="V364" s="633"/>
      <c r="W364" s="633"/>
      <c r="X364" s="633"/>
      <c r="Y364" s="633"/>
      <c r="Z364" s="633"/>
    </row>
    <row r="365" spans="1:26" ht="12.75" customHeight="1" x14ac:dyDescent="0.2">
      <c r="A365" s="633"/>
      <c r="B365" s="633"/>
      <c r="C365" s="633"/>
      <c r="D365" s="633"/>
      <c r="E365" s="633"/>
      <c r="F365" s="633"/>
      <c r="G365" s="633"/>
      <c r="H365" s="633"/>
      <c r="I365" s="633"/>
      <c r="J365" s="633"/>
      <c r="K365" s="633"/>
      <c r="L365" s="633"/>
      <c r="M365" s="633"/>
      <c r="N365" s="633"/>
      <c r="O365" s="633"/>
      <c r="P365" s="633"/>
      <c r="Q365" s="633"/>
      <c r="R365" s="633"/>
      <c r="S365" s="633"/>
      <c r="T365" s="633"/>
      <c r="U365" s="633"/>
      <c r="V365" s="633"/>
      <c r="W365" s="633"/>
      <c r="X365" s="633"/>
      <c r="Y365" s="633"/>
      <c r="Z365" s="633"/>
    </row>
    <row r="366" spans="1:26" ht="12.75" customHeight="1" x14ac:dyDescent="0.2">
      <c r="A366" s="633"/>
      <c r="B366" s="633"/>
      <c r="C366" s="633"/>
      <c r="D366" s="633"/>
      <c r="E366" s="633"/>
      <c r="F366" s="633"/>
      <c r="G366" s="633"/>
      <c r="H366" s="633"/>
      <c r="I366" s="633"/>
      <c r="J366" s="633"/>
      <c r="K366" s="633"/>
      <c r="L366" s="633"/>
      <c r="M366" s="633"/>
      <c r="N366" s="633"/>
      <c r="O366" s="633"/>
      <c r="P366" s="633"/>
      <c r="Q366" s="633"/>
      <c r="R366" s="633"/>
      <c r="S366" s="633"/>
      <c r="T366" s="633"/>
      <c r="U366" s="633"/>
      <c r="V366" s="633"/>
      <c r="W366" s="633"/>
      <c r="X366" s="633"/>
      <c r="Y366" s="633"/>
      <c r="Z366" s="633"/>
    </row>
    <row r="367" spans="1:26" ht="12.75" customHeight="1" x14ac:dyDescent="0.2">
      <c r="A367" s="633"/>
      <c r="B367" s="633"/>
      <c r="C367" s="633"/>
      <c r="D367" s="633"/>
      <c r="E367" s="633"/>
      <c r="F367" s="633"/>
      <c r="G367" s="633"/>
      <c r="H367" s="633"/>
      <c r="I367" s="633"/>
      <c r="J367" s="633"/>
      <c r="K367" s="633"/>
      <c r="L367" s="633"/>
      <c r="M367" s="633"/>
      <c r="N367" s="633"/>
      <c r="O367" s="633"/>
      <c r="P367" s="633"/>
      <c r="Q367" s="633"/>
      <c r="R367" s="633"/>
      <c r="S367" s="633"/>
      <c r="T367" s="633"/>
      <c r="U367" s="633"/>
      <c r="V367" s="633"/>
      <c r="W367" s="633"/>
      <c r="X367" s="633"/>
      <c r="Y367" s="633"/>
      <c r="Z367" s="633"/>
    </row>
    <row r="368" spans="1:26" ht="12.75" customHeight="1" x14ac:dyDescent="0.2">
      <c r="A368" s="633"/>
      <c r="B368" s="633"/>
      <c r="C368" s="633"/>
      <c r="D368" s="633"/>
      <c r="E368" s="633"/>
      <c r="F368" s="633"/>
      <c r="G368" s="633"/>
      <c r="H368" s="633"/>
      <c r="I368" s="633"/>
      <c r="J368" s="633"/>
      <c r="K368" s="633"/>
      <c r="L368" s="633"/>
      <c r="M368" s="633"/>
      <c r="N368" s="633"/>
      <c r="O368" s="633"/>
      <c r="P368" s="633"/>
      <c r="Q368" s="633"/>
      <c r="R368" s="633"/>
      <c r="S368" s="633"/>
      <c r="T368" s="633"/>
      <c r="U368" s="633"/>
      <c r="V368" s="633"/>
      <c r="W368" s="633"/>
      <c r="X368" s="633"/>
      <c r="Y368" s="633"/>
      <c r="Z368" s="633"/>
    </row>
    <row r="369" spans="1:26" ht="12.75" customHeight="1" x14ac:dyDescent="0.2">
      <c r="A369" s="633"/>
      <c r="B369" s="633"/>
      <c r="C369" s="633"/>
      <c r="D369" s="633"/>
      <c r="E369" s="633"/>
      <c r="F369" s="633"/>
      <c r="G369" s="633"/>
      <c r="H369" s="633"/>
      <c r="I369" s="633"/>
      <c r="J369" s="633"/>
      <c r="K369" s="633"/>
      <c r="L369" s="633"/>
      <c r="M369" s="633"/>
      <c r="N369" s="633"/>
      <c r="O369" s="633"/>
      <c r="P369" s="633"/>
      <c r="Q369" s="633"/>
      <c r="R369" s="633"/>
      <c r="S369" s="633"/>
      <c r="T369" s="633"/>
      <c r="U369" s="633"/>
      <c r="V369" s="633"/>
      <c r="W369" s="633"/>
      <c r="X369" s="633"/>
      <c r="Y369" s="633"/>
      <c r="Z369" s="633"/>
    </row>
    <row r="370" spans="1:26" ht="12.75" customHeight="1" x14ac:dyDescent="0.2">
      <c r="A370" s="633"/>
      <c r="B370" s="633"/>
      <c r="C370" s="633"/>
      <c r="D370" s="633"/>
      <c r="E370" s="633"/>
      <c r="F370" s="633"/>
      <c r="G370" s="633"/>
      <c r="H370" s="633"/>
      <c r="I370" s="633"/>
      <c r="J370" s="633"/>
      <c r="K370" s="633"/>
      <c r="L370" s="633"/>
      <c r="M370" s="633"/>
      <c r="N370" s="633"/>
      <c r="O370" s="633"/>
      <c r="P370" s="633"/>
      <c r="Q370" s="633"/>
      <c r="R370" s="633"/>
      <c r="S370" s="633"/>
      <c r="T370" s="633"/>
      <c r="U370" s="633"/>
      <c r="V370" s="633"/>
      <c r="W370" s="633"/>
      <c r="X370" s="633"/>
      <c r="Y370" s="633"/>
      <c r="Z370" s="633"/>
    </row>
    <row r="371" spans="1:26" ht="12.75" customHeight="1" x14ac:dyDescent="0.2">
      <c r="A371" s="633"/>
      <c r="B371" s="633"/>
      <c r="C371" s="633"/>
      <c r="D371" s="633"/>
      <c r="E371" s="633"/>
      <c r="F371" s="633"/>
      <c r="G371" s="633"/>
      <c r="H371" s="633"/>
      <c r="I371" s="633"/>
      <c r="J371" s="633"/>
      <c r="K371" s="633"/>
      <c r="L371" s="633"/>
      <c r="M371" s="633"/>
      <c r="N371" s="633"/>
      <c r="O371" s="633"/>
      <c r="P371" s="633"/>
      <c r="Q371" s="633"/>
      <c r="R371" s="633"/>
      <c r="S371" s="633"/>
      <c r="T371" s="633"/>
      <c r="U371" s="633"/>
      <c r="V371" s="633"/>
      <c r="W371" s="633"/>
      <c r="X371" s="633"/>
      <c r="Y371" s="633"/>
      <c r="Z371" s="633"/>
    </row>
    <row r="372" spans="1:26" ht="12.75" customHeight="1" x14ac:dyDescent="0.2">
      <c r="A372" s="633"/>
      <c r="B372" s="633"/>
      <c r="C372" s="633"/>
      <c r="D372" s="633"/>
      <c r="E372" s="633"/>
      <c r="F372" s="633"/>
      <c r="G372" s="633"/>
      <c r="H372" s="633"/>
      <c r="I372" s="633"/>
      <c r="J372" s="633"/>
      <c r="K372" s="633"/>
      <c r="L372" s="633"/>
      <c r="M372" s="633"/>
      <c r="N372" s="633"/>
      <c r="O372" s="633"/>
      <c r="P372" s="633"/>
      <c r="Q372" s="633"/>
      <c r="R372" s="633"/>
      <c r="S372" s="633"/>
      <c r="T372" s="633"/>
      <c r="U372" s="633"/>
      <c r="V372" s="633"/>
      <c r="W372" s="633"/>
      <c r="X372" s="633"/>
      <c r="Y372" s="633"/>
      <c r="Z372" s="633"/>
    </row>
    <row r="373" spans="1:26" ht="12.75" customHeight="1" x14ac:dyDescent="0.2">
      <c r="A373" s="633"/>
      <c r="B373" s="633"/>
      <c r="C373" s="633"/>
      <c r="D373" s="633"/>
      <c r="E373" s="633"/>
      <c r="F373" s="633"/>
      <c r="G373" s="633"/>
      <c r="H373" s="633"/>
      <c r="I373" s="633"/>
      <c r="J373" s="633"/>
      <c r="K373" s="633"/>
      <c r="L373" s="633"/>
      <c r="M373" s="633"/>
      <c r="N373" s="633"/>
      <c r="O373" s="633"/>
      <c r="P373" s="633"/>
      <c r="Q373" s="633"/>
      <c r="R373" s="633"/>
      <c r="S373" s="633"/>
      <c r="T373" s="633"/>
      <c r="U373" s="633"/>
      <c r="V373" s="633"/>
      <c r="W373" s="633"/>
      <c r="X373" s="633"/>
      <c r="Y373" s="633"/>
      <c r="Z373" s="633"/>
    </row>
    <row r="374" spans="1:26" ht="12.75" customHeight="1" x14ac:dyDescent="0.2">
      <c r="A374" s="633"/>
      <c r="B374" s="633"/>
      <c r="C374" s="633"/>
      <c r="D374" s="633"/>
      <c r="E374" s="633"/>
      <c r="F374" s="633"/>
      <c r="G374" s="633"/>
      <c r="H374" s="633"/>
      <c r="I374" s="633"/>
      <c r="J374" s="633"/>
      <c r="K374" s="633"/>
      <c r="L374" s="633"/>
      <c r="M374" s="633"/>
      <c r="N374" s="633"/>
      <c r="O374" s="633"/>
      <c r="P374" s="633"/>
      <c r="Q374" s="633"/>
      <c r="R374" s="633"/>
      <c r="S374" s="633"/>
      <c r="T374" s="633"/>
      <c r="U374" s="633"/>
      <c r="V374" s="633"/>
      <c r="W374" s="633"/>
      <c r="X374" s="633"/>
      <c r="Y374" s="633"/>
      <c r="Z374" s="633"/>
    </row>
    <row r="375" spans="1:26" ht="12.75" customHeight="1" x14ac:dyDescent="0.2">
      <c r="A375" s="633"/>
      <c r="B375" s="633"/>
      <c r="C375" s="633"/>
      <c r="D375" s="633"/>
      <c r="E375" s="633"/>
      <c r="F375" s="633"/>
      <c r="G375" s="633"/>
      <c r="H375" s="633"/>
      <c r="I375" s="633"/>
      <c r="J375" s="633"/>
      <c r="K375" s="633"/>
      <c r="L375" s="633"/>
      <c r="M375" s="633"/>
      <c r="N375" s="633"/>
      <c r="O375" s="633"/>
      <c r="P375" s="633"/>
      <c r="Q375" s="633"/>
      <c r="R375" s="633"/>
      <c r="S375" s="633"/>
      <c r="T375" s="633"/>
      <c r="U375" s="633"/>
      <c r="V375" s="633"/>
      <c r="W375" s="633"/>
      <c r="X375" s="633"/>
      <c r="Y375" s="633"/>
      <c r="Z375" s="633"/>
    </row>
    <row r="376" spans="1:26" ht="12.75" customHeight="1" x14ac:dyDescent="0.2">
      <c r="A376" s="633"/>
      <c r="B376" s="633"/>
      <c r="C376" s="633"/>
      <c r="D376" s="633"/>
      <c r="E376" s="633"/>
      <c r="F376" s="633"/>
      <c r="G376" s="633"/>
      <c r="H376" s="633"/>
      <c r="I376" s="633"/>
      <c r="J376" s="633"/>
      <c r="K376" s="633"/>
      <c r="L376" s="633"/>
      <c r="M376" s="633"/>
      <c r="N376" s="633"/>
      <c r="O376" s="633"/>
      <c r="P376" s="633"/>
      <c r="Q376" s="633"/>
      <c r="R376" s="633"/>
      <c r="S376" s="633"/>
      <c r="T376" s="633"/>
      <c r="U376" s="633"/>
      <c r="V376" s="633"/>
      <c r="W376" s="633"/>
      <c r="X376" s="633"/>
      <c r="Y376" s="633"/>
      <c r="Z376" s="633"/>
    </row>
    <row r="377" spans="1:26" ht="12.75" customHeight="1" x14ac:dyDescent="0.2">
      <c r="A377" s="633"/>
      <c r="B377" s="633"/>
      <c r="C377" s="633"/>
      <c r="D377" s="633"/>
      <c r="E377" s="633"/>
      <c r="F377" s="633"/>
      <c r="G377" s="633"/>
      <c r="H377" s="633"/>
      <c r="I377" s="633"/>
      <c r="J377" s="633"/>
      <c r="K377" s="633"/>
      <c r="L377" s="633"/>
      <c r="M377" s="633"/>
      <c r="N377" s="633"/>
      <c r="O377" s="633"/>
      <c r="P377" s="633"/>
      <c r="Q377" s="633"/>
      <c r="R377" s="633"/>
      <c r="S377" s="633"/>
      <c r="T377" s="633"/>
      <c r="U377" s="633"/>
      <c r="V377" s="633"/>
      <c r="W377" s="633"/>
      <c r="X377" s="633"/>
      <c r="Y377" s="633"/>
      <c r="Z377" s="633"/>
    </row>
    <row r="378" spans="1:26" ht="12.75" customHeight="1" x14ac:dyDescent="0.2">
      <c r="A378" s="633"/>
      <c r="B378" s="633"/>
      <c r="C378" s="633"/>
      <c r="D378" s="633"/>
      <c r="E378" s="633"/>
      <c r="F378" s="633"/>
      <c r="G378" s="633"/>
      <c r="H378" s="633"/>
      <c r="I378" s="633"/>
      <c r="J378" s="633"/>
      <c r="K378" s="633"/>
      <c r="L378" s="633"/>
      <c r="M378" s="633"/>
      <c r="N378" s="633"/>
      <c r="O378" s="633"/>
      <c r="P378" s="633"/>
      <c r="Q378" s="633"/>
      <c r="R378" s="633"/>
      <c r="S378" s="633"/>
      <c r="T378" s="633"/>
      <c r="U378" s="633"/>
      <c r="V378" s="633"/>
      <c r="W378" s="633"/>
      <c r="X378" s="633"/>
      <c r="Y378" s="633"/>
      <c r="Z378" s="633"/>
    </row>
    <row r="379" spans="1:26" ht="12.75" customHeight="1" x14ac:dyDescent="0.2">
      <c r="A379" s="633"/>
      <c r="B379" s="633"/>
      <c r="C379" s="633"/>
      <c r="D379" s="633"/>
      <c r="E379" s="633"/>
      <c r="F379" s="633"/>
      <c r="G379" s="633"/>
      <c r="H379" s="633"/>
      <c r="I379" s="633"/>
      <c r="J379" s="633"/>
      <c r="K379" s="633"/>
      <c r="L379" s="633"/>
      <c r="M379" s="633"/>
      <c r="N379" s="633"/>
      <c r="O379" s="633"/>
      <c r="P379" s="633"/>
      <c r="Q379" s="633"/>
      <c r="R379" s="633"/>
      <c r="S379" s="633"/>
      <c r="T379" s="633"/>
      <c r="U379" s="633"/>
      <c r="V379" s="633"/>
      <c r="W379" s="633"/>
      <c r="X379" s="633"/>
      <c r="Y379" s="633"/>
      <c r="Z379" s="633"/>
    </row>
    <row r="380" spans="1:26" ht="12.75" customHeight="1" x14ac:dyDescent="0.2">
      <c r="A380" s="633"/>
      <c r="B380" s="633"/>
      <c r="C380" s="633"/>
      <c r="D380" s="633"/>
      <c r="E380" s="633"/>
      <c r="F380" s="633"/>
      <c r="G380" s="633"/>
      <c r="H380" s="633"/>
      <c r="I380" s="633"/>
      <c r="J380" s="633"/>
      <c r="K380" s="633"/>
      <c r="L380" s="633"/>
      <c r="M380" s="633"/>
      <c r="N380" s="633"/>
      <c r="O380" s="633"/>
      <c r="P380" s="633"/>
      <c r="Q380" s="633"/>
      <c r="R380" s="633"/>
      <c r="S380" s="633"/>
      <c r="T380" s="633"/>
      <c r="U380" s="633"/>
      <c r="V380" s="633"/>
      <c r="W380" s="633"/>
      <c r="X380" s="633"/>
      <c r="Y380" s="633"/>
      <c r="Z380" s="633"/>
    </row>
    <row r="381" spans="1:26" ht="12.75" customHeight="1" x14ac:dyDescent="0.2">
      <c r="A381" s="633"/>
      <c r="B381" s="633"/>
      <c r="C381" s="633"/>
      <c r="D381" s="633"/>
      <c r="E381" s="633"/>
      <c r="F381" s="633"/>
      <c r="G381" s="633"/>
      <c r="H381" s="633"/>
      <c r="I381" s="633"/>
      <c r="J381" s="633"/>
      <c r="K381" s="633"/>
      <c r="L381" s="633"/>
      <c r="M381" s="633"/>
      <c r="N381" s="633"/>
      <c r="O381" s="633"/>
      <c r="P381" s="633"/>
      <c r="Q381" s="633"/>
      <c r="R381" s="633"/>
      <c r="S381" s="633"/>
      <c r="T381" s="633"/>
      <c r="U381" s="633"/>
      <c r="V381" s="633"/>
      <c r="W381" s="633"/>
      <c r="X381" s="633"/>
      <c r="Y381" s="633"/>
      <c r="Z381" s="633"/>
    </row>
    <row r="382" spans="1:26" ht="12.75" customHeight="1" x14ac:dyDescent="0.2">
      <c r="A382" s="633"/>
      <c r="B382" s="633"/>
      <c r="C382" s="633"/>
      <c r="D382" s="633"/>
      <c r="E382" s="633"/>
      <c r="F382" s="633"/>
      <c r="G382" s="633"/>
      <c r="H382" s="633"/>
      <c r="I382" s="633"/>
      <c r="J382" s="633"/>
      <c r="K382" s="633"/>
      <c r="L382" s="633"/>
      <c r="M382" s="633"/>
      <c r="N382" s="633"/>
      <c r="O382" s="633"/>
      <c r="P382" s="633"/>
      <c r="Q382" s="633"/>
      <c r="R382" s="633"/>
      <c r="S382" s="633"/>
      <c r="T382" s="633"/>
      <c r="U382" s="633"/>
      <c r="V382" s="633"/>
      <c r="W382" s="633"/>
      <c r="X382" s="633"/>
      <c r="Y382" s="633"/>
      <c r="Z382" s="633"/>
    </row>
    <row r="383" spans="1:26" ht="12.75" customHeight="1" x14ac:dyDescent="0.2">
      <c r="A383" s="633"/>
      <c r="B383" s="633"/>
      <c r="C383" s="633"/>
      <c r="D383" s="633"/>
      <c r="E383" s="633"/>
      <c r="F383" s="633"/>
      <c r="G383" s="633"/>
      <c r="H383" s="633"/>
      <c r="I383" s="633"/>
      <c r="J383" s="633"/>
      <c r="K383" s="633"/>
      <c r="L383" s="633"/>
      <c r="M383" s="633"/>
      <c r="N383" s="633"/>
      <c r="O383" s="633"/>
      <c r="P383" s="633"/>
      <c r="Q383" s="633"/>
      <c r="R383" s="633"/>
      <c r="S383" s="633"/>
      <c r="T383" s="633"/>
      <c r="U383" s="633"/>
      <c r="V383" s="633"/>
      <c r="W383" s="633"/>
      <c r="X383" s="633"/>
      <c r="Y383" s="633"/>
      <c r="Z383" s="633"/>
    </row>
    <row r="384" spans="1:26" ht="12.75" customHeight="1" x14ac:dyDescent="0.2">
      <c r="A384" s="633"/>
      <c r="B384" s="633"/>
      <c r="C384" s="633"/>
      <c r="D384" s="633"/>
      <c r="E384" s="633"/>
      <c r="F384" s="633"/>
      <c r="G384" s="633"/>
      <c r="H384" s="633"/>
      <c r="I384" s="633"/>
      <c r="J384" s="633"/>
      <c r="K384" s="633"/>
      <c r="L384" s="633"/>
      <c r="M384" s="633"/>
      <c r="N384" s="633"/>
      <c r="O384" s="633"/>
      <c r="P384" s="633"/>
      <c r="Q384" s="633"/>
      <c r="R384" s="633"/>
      <c r="S384" s="633"/>
      <c r="T384" s="633"/>
      <c r="U384" s="633"/>
      <c r="V384" s="633"/>
      <c r="W384" s="633"/>
      <c r="X384" s="633"/>
      <c r="Y384" s="633"/>
      <c r="Z384" s="633"/>
    </row>
    <row r="385" spans="1:26" ht="12.75" customHeight="1" x14ac:dyDescent="0.2">
      <c r="A385" s="633"/>
      <c r="B385" s="633"/>
      <c r="C385" s="633"/>
      <c r="D385" s="633"/>
      <c r="E385" s="633"/>
      <c r="F385" s="633"/>
      <c r="G385" s="633"/>
      <c r="H385" s="633"/>
      <c r="I385" s="633"/>
      <c r="J385" s="633"/>
      <c r="K385" s="633"/>
      <c r="L385" s="633"/>
      <c r="M385" s="633"/>
      <c r="N385" s="633"/>
      <c r="O385" s="633"/>
      <c r="P385" s="633"/>
      <c r="Q385" s="633"/>
      <c r="R385" s="633"/>
      <c r="S385" s="633"/>
      <c r="T385" s="633"/>
      <c r="U385" s="633"/>
      <c r="V385" s="633"/>
      <c r="W385" s="633"/>
      <c r="X385" s="633"/>
      <c r="Y385" s="633"/>
      <c r="Z385" s="633"/>
    </row>
    <row r="386" spans="1:26" ht="12.75" customHeight="1" x14ac:dyDescent="0.2">
      <c r="A386" s="633"/>
      <c r="B386" s="633"/>
      <c r="C386" s="633"/>
      <c r="D386" s="633"/>
      <c r="E386" s="633"/>
      <c r="F386" s="633"/>
      <c r="G386" s="633"/>
      <c r="H386" s="633"/>
      <c r="I386" s="633"/>
      <c r="J386" s="633"/>
      <c r="K386" s="633"/>
      <c r="L386" s="633"/>
      <c r="M386" s="633"/>
      <c r="N386" s="633"/>
      <c r="O386" s="633"/>
      <c r="P386" s="633"/>
      <c r="Q386" s="633"/>
      <c r="R386" s="633"/>
      <c r="S386" s="633"/>
      <c r="T386" s="633"/>
      <c r="U386" s="633"/>
      <c r="V386" s="633"/>
      <c r="W386" s="633"/>
      <c r="X386" s="633"/>
      <c r="Y386" s="633"/>
      <c r="Z386" s="633"/>
    </row>
    <row r="387" spans="1:26" ht="12.75" customHeight="1" x14ac:dyDescent="0.2">
      <c r="A387" s="633"/>
      <c r="B387" s="633"/>
      <c r="C387" s="633"/>
      <c r="D387" s="633"/>
      <c r="E387" s="633"/>
      <c r="F387" s="633"/>
      <c r="G387" s="633"/>
      <c r="H387" s="633"/>
      <c r="I387" s="633"/>
      <c r="J387" s="633"/>
      <c r="K387" s="633"/>
      <c r="L387" s="633"/>
      <c r="M387" s="633"/>
      <c r="N387" s="633"/>
      <c r="O387" s="633"/>
      <c r="P387" s="633"/>
      <c r="Q387" s="633"/>
      <c r="R387" s="633"/>
      <c r="S387" s="633"/>
      <c r="T387" s="633"/>
      <c r="U387" s="633"/>
      <c r="V387" s="633"/>
      <c r="W387" s="633"/>
      <c r="X387" s="633"/>
      <c r="Y387" s="633"/>
      <c r="Z387" s="633"/>
    </row>
    <row r="388" spans="1:26" ht="12.75" customHeight="1" x14ac:dyDescent="0.2">
      <c r="A388" s="633"/>
      <c r="B388" s="633"/>
      <c r="C388" s="633"/>
      <c r="D388" s="633"/>
      <c r="E388" s="633"/>
      <c r="F388" s="633"/>
      <c r="G388" s="633"/>
      <c r="H388" s="633"/>
      <c r="I388" s="633"/>
      <c r="J388" s="633"/>
      <c r="K388" s="633"/>
      <c r="L388" s="633"/>
      <c r="M388" s="633"/>
      <c r="N388" s="633"/>
      <c r="O388" s="633"/>
      <c r="P388" s="633"/>
      <c r="Q388" s="633"/>
      <c r="R388" s="633"/>
      <c r="S388" s="633"/>
      <c r="T388" s="633"/>
      <c r="U388" s="633"/>
      <c r="V388" s="633"/>
      <c r="W388" s="633"/>
      <c r="X388" s="633"/>
      <c r="Y388" s="633"/>
      <c r="Z388" s="633"/>
    </row>
    <row r="389" spans="1:26" ht="12.75" customHeight="1" x14ac:dyDescent="0.2">
      <c r="A389" s="633"/>
      <c r="B389" s="633"/>
      <c r="C389" s="633"/>
      <c r="D389" s="633"/>
      <c r="E389" s="633"/>
      <c r="F389" s="633"/>
      <c r="G389" s="633"/>
      <c r="H389" s="633"/>
      <c r="I389" s="633"/>
      <c r="J389" s="633"/>
      <c r="K389" s="633"/>
      <c r="L389" s="633"/>
      <c r="M389" s="633"/>
      <c r="N389" s="633"/>
      <c r="O389" s="633"/>
      <c r="P389" s="633"/>
      <c r="Q389" s="633"/>
      <c r="R389" s="633"/>
      <c r="S389" s="633"/>
      <c r="T389" s="633"/>
      <c r="U389" s="633"/>
      <c r="V389" s="633"/>
      <c r="W389" s="633"/>
      <c r="X389" s="633"/>
      <c r="Y389" s="633"/>
      <c r="Z389" s="633"/>
    </row>
    <row r="390" spans="1:26" ht="12.75" customHeight="1" x14ac:dyDescent="0.2">
      <c r="A390" s="633"/>
      <c r="B390" s="633"/>
      <c r="C390" s="633"/>
      <c r="D390" s="633"/>
      <c r="E390" s="633"/>
      <c r="F390" s="633"/>
      <c r="G390" s="633"/>
      <c r="H390" s="633"/>
      <c r="I390" s="633"/>
      <c r="J390" s="633"/>
      <c r="K390" s="633"/>
      <c r="L390" s="633"/>
      <c r="M390" s="633"/>
      <c r="N390" s="633"/>
      <c r="O390" s="633"/>
      <c r="P390" s="633"/>
      <c r="Q390" s="633"/>
      <c r="R390" s="633"/>
      <c r="S390" s="633"/>
      <c r="T390" s="633"/>
      <c r="U390" s="633"/>
      <c r="V390" s="633"/>
      <c r="W390" s="633"/>
      <c r="X390" s="633"/>
      <c r="Y390" s="633"/>
      <c r="Z390" s="633"/>
    </row>
    <row r="391" spans="1:26" ht="12.75" customHeight="1" x14ac:dyDescent="0.2">
      <c r="A391" s="633"/>
      <c r="B391" s="633"/>
      <c r="C391" s="633"/>
      <c r="D391" s="633"/>
      <c r="E391" s="633"/>
      <c r="F391" s="633"/>
      <c r="G391" s="633"/>
      <c r="H391" s="633"/>
      <c r="I391" s="633"/>
      <c r="J391" s="633"/>
      <c r="K391" s="633"/>
      <c r="L391" s="633"/>
      <c r="M391" s="633"/>
      <c r="N391" s="633"/>
      <c r="O391" s="633"/>
      <c r="P391" s="633"/>
      <c r="Q391" s="633"/>
      <c r="R391" s="633"/>
      <c r="S391" s="633"/>
      <c r="T391" s="633"/>
      <c r="U391" s="633"/>
      <c r="V391" s="633"/>
      <c r="W391" s="633"/>
      <c r="X391" s="633"/>
      <c r="Y391" s="633"/>
      <c r="Z391" s="633"/>
    </row>
    <row r="392" spans="1:26" ht="12.75" customHeight="1" x14ac:dyDescent="0.2">
      <c r="A392" s="633"/>
      <c r="B392" s="633"/>
      <c r="C392" s="633"/>
      <c r="D392" s="633"/>
      <c r="E392" s="633"/>
      <c r="F392" s="633"/>
      <c r="G392" s="633"/>
      <c r="H392" s="633"/>
      <c r="I392" s="633"/>
      <c r="J392" s="633"/>
      <c r="K392" s="633"/>
      <c r="L392" s="633"/>
      <c r="M392" s="633"/>
      <c r="N392" s="633"/>
      <c r="O392" s="633"/>
      <c r="P392" s="633"/>
      <c r="Q392" s="633"/>
      <c r="R392" s="633"/>
      <c r="S392" s="633"/>
      <c r="T392" s="633"/>
      <c r="U392" s="633"/>
      <c r="V392" s="633"/>
      <c r="W392" s="633"/>
      <c r="X392" s="633"/>
      <c r="Y392" s="633"/>
      <c r="Z392" s="633"/>
    </row>
    <row r="393" spans="1:26" ht="12.75" customHeight="1" x14ac:dyDescent="0.2">
      <c r="A393" s="633"/>
      <c r="B393" s="633"/>
      <c r="C393" s="633"/>
      <c r="D393" s="633"/>
      <c r="E393" s="633"/>
      <c r="F393" s="633"/>
      <c r="G393" s="633"/>
      <c r="H393" s="633"/>
      <c r="I393" s="633"/>
      <c r="J393" s="633"/>
      <c r="K393" s="633"/>
      <c r="L393" s="633"/>
      <c r="M393" s="633"/>
      <c r="N393" s="633"/>
      <c r="O393" s="633"/>
      <c r="P393" s="633"/>
      <c r="Q393" s="633"/>
      <c r="R393" s="633"/>
      <c r="S393" s="633"/>
      <c r="T393" s="633"/>
      <c r="U393" s="633"/>
      <c r="V393" s="633"/>
      <c r="W393" s="633"/>
      <c r="X393" s="633"/>
      <c r="Y393" s="633"/>
      <c r="Z393" s="633"/>
    </row>
    <row r="394" spans="1:26" ht="12.75" customHeight="1" x14ac:dyDescent="0.2">
      <c r="A394" s="633"/>
      <c r="B394" s="633"/>
      <c r="C394" s="633"/>
      <c r="D394" s="633"/>
      <c r="E394" s="633"/>
      <c r="F394" s="633"/>
      <c r="G394" s="633"/>
      <c r="H394" s="633"/>
      <c r="I394" s="633"/>
      <c r="J394" s="633"/>
      <c r="K394" s="633"/>
      <c r="L394" s="633"/>
      <c r="M394" s="633"/>
      <c r="N394" s="633"/>
      <c r="O394" s="633"/>
      <c r="P394" s="633"/>
      <c r="Q394" s="633"/>
      <c r="R394" s="633"/>
      <c r="S394" s="633"/>
      <c r="T394" s="633"/>
      <c r="U394" s="633"/>
      <c r="V394" s="633"/>
      <c r="W394" s="633"/>
      <c r="X394" s="633"/>
      <c r="Y394" s="633"/>
      <c r="Z394" s="633"/>
    </row>
    <row r="395" spans="1:26" ht="12.75" customHeight="1" x14ac:dyDescent="0.2">
      <c r="A395" s="633"/>
      <c r="B395" s="633"/>
      <c r="C395" s="633"/>
      <c r="D395" s="633"/>
      <c r="E395" s="633"/>
      <c r="F395" s="633"/>
      <c r="G395" s="633"/>
      <c r="H395" s="633"/>
      <c r="I395" s="633"/>
      <c r="J395" s="633"/>
      <c r="K395" s="633"/>
      <c r="L395" s="633"/>
      <c r="M395" s="633"/>
      <c r="N395" s="633"/>
      <c r="O395" s="633"/>
      <c r="P395" s="633"/>
      <c r="Q395" s="633"/>
      <c r="R395" s="633"/>
      <c r="S395" s="633"/>
      <c r="T395" s="633"/>
      <c r="U395" s="633"/>
      <c r="V395" s="633"/>
      <c r="W395" s="633"/>
      <c r="X395" s="633"/>
      <c r="Y395" s="633"/>
      <c r="Z395" s="633"/>
    </row>
    <row r="396" spans="1:26" ht="12.75" customHeight="1" x14ac:dyDescent="0.2">
      <c r="A396" s="633"/>
      <c r="B396" s="633"/>
      <c r="C396" s="633"/>
      <c r="D396" s="633"/>
      <c r="E396" s="633"/>
      <c r="F396" s="633"/>
      <c r="G396" s="633"/>
      <c r="H396" s="633"/>
      <c r="I396" s="633"/>
      <c r="J396" s="633"/>
      <c r="K396" s="633"/>
      <c r="L396" s="633"/>
      <c r="M396" s="633"/>
      <c r="N396" s="633"/>
      <c r="O396" s="633"/>
      <c r="P396" s="633"/>
      <c r="Q396" s="633"/>
      <c r="R396" s="633"/>
      <c r="S396" s="633"/>
      <c r="T396" s="633"/>
      <c r="U396" s="633"/>
      <c r="V396" s="633"/>
      <c r="W396" s="633"/>
      <c r="X396" s="633"/>
      <c r="Y396" s="633"/>
      <c r="Z396" s="633"/>
    </row>
    <row r="397" spans="1:26" ht="12.75" customHeight="1" x14ac:dyDescent="0.2">
      <c r="A397" s="633"/>
      <c r="B397" s="633"/>
      <c r="C397" s="633"/>
      <c r="D397" s="633"/>
      <c r="E397" s="633"/>
      <c r="F397" s="633"/>
      <c r="G397" s="633"/>
      <c r="H397" s="633"/>
      <c r="I397" s="633"/>
      <c r="J397" s="633"/>
      <c r="K397" s="633"/>
      <c r="L397" s="633"/>
      <c r="M397" s="633"/>
      <c r="N397" s="633"/>
      <c r="O397" s="633"/>
      <c r="P397" s="633"/>
      <c r="Q397" s="633"/>
      <c r="R397" s="633"/>
      <c r="S397" s="633"/>
      <c r="T397" s="633"/>
      <c r="U397" s="633"/>
      <c r="V397" s="633"/>
      <c r="W397" s="633"/>
      <c r="X397" s="633"/>
      <c r="Y397" s="633"/>
      <c r="Z397" s="633"/>
    </row>
    <row r="398" spans="1:26" ht="12.75" customHeight="1" x14ac:dyDescent="0.2">
      <c r="A398" s="633"/>
      <c r="B398" s="633"/>
      <c r="C398" s="633"/>
      <c r="D398" s="633"/>
      <c r="E398" s="633"/>
      <c r="F398" s="633"/>
      <c r="G398" s="633"/>
      <c r="H398" s="633"/>
      <c r="I398" s="633"/>
      <c r="J398" s="633"/>
      <c r="K398" s="633"/>
      <c r="L398" s="633"/>
      <c r="M398" s="633"/>
      <c r="N398" s="633"/>
      <c r="O398" s="633"/>
      <c r="P398" s="633"/>
      <c r="Q398" s="633"/>
      <c r="R398" s="633"/>
      <c r="S398" s="633"/>
      <c r="T398" s="633"/>
      <c r="U398" s="633"/>
      <c r="V398" s="633"/>
      <c r="W398" s="633"/>
      <c r="X398" s="633"/>
      <c r="Y398" s="633"/>
      <c r="Z398" s="633"/>
    </row>
    <row r="399" spans="1:26" ht="12.75" customHeight="1" x14ac:dyDescent="0.2">
      <c r="A399" s="633"/>
      <c r="B399" s="633"/>
      <c r="C399" s="633"/>
      <c r="D399" s="633"/>
      <c r="E399" s="633"/>
      <c r="F399" s="633"/>
      <c r="G399" s="633"/>
      <c r="H399" s="633"/>
      <c r="I399" s="633"/>
      <c r="J399" s="633"/>
      <c r="K399" s="633"/>
      <c r="L399" s="633"/>
      <c r="M399" s="633"/>
      <c r="N399" s="633"/>
      <c r="O399" s="633"/>
      <c r="P399" s="633"/>
      <c r="Q399" s="633"/>
      <c r="R399" s="633"/>
      <c r="S399" s="633"/>
      <c r="T399" s="633"/>
      <c r="U399" s="633"/>
      <c r="V399" s="633"/>
      <c r="W399" s="633"/>
      <c r="X399" s="633"/>
      <c r="Y399" s="633"/>
      <c r="Z399" s="633"/>
    </row>
    <row r="400" spans="1:26" ht="12.75" customHeight="1" x14ac:dyDescent="0.2">
      <c r="A400" s="633"/>
      <c r="B400" s="633"/>
      <c r="C400" s="633"/>
      <c r="D400" s="633"/>
      <c r="E400" s="633"/>
      <c r="F400" s="633"/>
      <c r="G400" s="633"/>
      <c r="H400" s="633"/>
      <c r="I400" s="633"/>
      <c r="J400" s="633"/>
      <c r="K400" s="633"/>
      <c r="L400" s="633"/>
      <c r="M400" s="633"/>
      <c r="N400" s="633"/>
      <c r="O400" s="633"/>
      <c r="P400" s="633"/>
      <c r="Q400" s="633"/>
      <c r="R400" s="633"/>
      <c r="S400" s="633"/>
      <c r="T400" s="633"/>
      <c r="U400" s="633"/>
      <c r="V400" s="633"/>
      <c r="W400" s="633"/>
      <c r="X400" s="633"/>
      <c r="Y400" s="633"/>
      <c r="Z400" s="633"/>
    </row>
    <row r="401" spans="1:26" ht="12.75" customHeight="1" x14ac:dyDescent="0.2">
      <c r="A401" s="633"/>
      <c r="B401" s="633"/>
      <c r="C401" s="633"/>
      <c r="D401" s="633"/>
      <c r="E401" s="633"/>
      <c r="F401" s="633"/>
      <c r="G401" s="633"/>
      <c r="H401" s="633"/>
      <c r="I401" s="633"/>
      <c r="J401" s="633"/>
      <c r="K401" s="633"/>
      <c r="L401" s="633"/>
      <c r="M401" s="633"/>
      <c r="N401" s="633"/>
      <c r="O401" s="633"/>
      <c r="P401" s="633"/>
      <c r="Q401" s="633"/>
      <c r="R401" s="633"/>
      <c r="S401" s="633"/>
      <c r="T401" s="633"/>
      <c r="U401" s="633"/>
      <c r="V401" s="633"/>
      <c r="W401" s="633"/>
      <c r="X401" s="633"/>
      <c r="Y401" s="633"/>
      <c r="Z401" s="633"/>
    </row>
    <row r="402" spans="1:26" ht="12.75" customHeight="1" x14ac:dyDescent="0.2">
      <c r="A402" s="633"/>
      <c r="B402" s="633"/>
      <c r="C402" s="633"/>
      <c r="D402" s="633"/>
      <c r="E402" s="633"/>
      <c r="F402" s="633"/>
      <c r="G402" s="633"/>
      <c r="H402" s="633"/>
      <c r="I402" s="633"/>
      <c r="J402" s="633"/>
      <c r="K402" s="633"/>
      <c r="L402" s="633"/>
      <c r="M402" s="633"/>
      <c r="N402" s="633"/>
      <c r="O402" s="633"/>
      <c r="P402" s="633"/>
      <c r="Q402" s="633"/>
      <c r="R402" s="633"/>
      <c r="S402" s="633"/>
      <c r="T402" s="633"/>
      <c r="U402" s="633"/>
      <c r="V402" s="633"/>
      <c r="W402" s="633"/>
      <c r="X402" s="633"/>
      <c r="Y402" s="633"/>
      <c r="Z402" s="633"/>
    </row>
    <row r="403" spans="1:26" ht="12.75" customHeight="1" x14ac:dyDescent="0.2">
      <c r="A403" s="633"/>
      <c r="B403" s="633"/>
      <c r="C403" s="633"/>
      <c r="D403" s="633"/>
      <c r="E403" s="633"/>
      <c r="F403" s="633"/>
      <c r="G403" s="633"/>
      <c r="H403" s="633"/>
      <c r="I403" s="633"/>
      <c r="J403" s="633"/>
      <c r="K403" s="633"/>
      <c r="L403" s="633"/>
      <c r="M403" s="633"/>
      <c r="N403" s="633"/>
      <c r="O403" s="633"/>
      <c r="P403" s="633"/>
      <c r="Q403" s="633"/>
      <c r="R403" s="633"/>
      <c r="S403" s="633"/>
      <c r="T403" s="633"/>
      <c r="U403" s="633"/>
      <c r="V403" s="633"/>
      <c r="W403" s="633"/>
      <c r="X403" s="633"/>
      <c r="Y403" s="633"/>
      <c r="Z403" s="633"/>
    </row>
    <row r="404" spans="1:26" ht="12.75" customHeight="1" x14ac:dyDescent="0.2">
      <c r="A404" s="633"/>
      <c r="B404" s="633"/>
      <c r="C404" s="633"/>
      <c r="D404" s="633"/>
      <c r="E404" s="633"/>
      <c r="F404" s="633"/>
      <c r="G404" s="633"/>
      <c r="H404" s="633"/>
      <c r="I404" s="633"/>
      <c r="J404" s="633"/>
      <c r="K404" s="633"/>
      <c r="L404" s="633"/>
      <c r="M404" s="633"/>
      <c r="N404" s="633"/>
      <c r="O404" s="633"/>
      <c r="P404" s="633"/>
      <c r="Q404" s="633"/>
      <c r="R404" s="633"/>
      <c r="S404" s="633"/>
      <c r="T404" s="633"/>
      <c r="U404" s="633"/>
      <c r="V404" s="633"/>
      <c r="W404" s="633"/>
      <c r="X404" s="633"/>
      <c r="Y404" s="633"/>
      <c r="Z404" s="633"/>
    </row>
    <row r="405" spans="1:26" ht="12.75" customHeight="1" x14ac:dyDescent="0.2">
      <c r="A405" s="633"/>
      <c r="B405" s="633"/>
      <c r="C405" s="633"/>
      <c r="D405" s="633"/>
      <c r="E405" s="633"/>
      <c r="F405" s="633"/>
      <c r="G405" s="633"/>
      <c r="H405" s="633"/>
      <c r="I405" s="633"/>
      <c r="J405" s="633"/>
      <c r="K405" s="633"/>
      <c r="L405" s="633"/>
      <c r="M405" s="633"/>
      <c r="N405" s="633"/>
      <c r="O405" s="633"/>
      <c r="P405" s="633"/>
      <c r="Q405" s="633"/>
      <c r="R405" s="633"/>
      <c r="S405" s="633"/>
      <c r="T405" s="633"/>
      <c r="U405" s="633"/>
      <c r="V405" s="633"/>
      <c r="W405" s="633"/>
      <c r="X405" s="633"/>
      <c r="Y405" s="633"/>
      <c r="Z405" s="633"/>
    </row>
    <row r="406" spans="1:26" ht="12.75" customHeight="1" x14ac:dyDescent="0.2">
      <c r="A406" s="633"/>
      <c r="B406" s="633"/>
      <c r="C406" s="633"/>
      <c r="D406" s="633"/>
      <c r="E406" s="633"/>
      <c r="F406" s="633"/>
      <c r="G406" s="633"/>
      <c r="H406" s="633"/>
      <c r="I406" s="633"/>
      <c r="J406" s="633"/>
      <c r="K406" s="633"/>
      <c r="L406" s="633"/>
      <c r="M406" s="633"/>
      <c r="N406" s="633"/>
      <c r="O406" s="633"/>
      <c r="P406" s="633"/>
      <c r="Q406" s="633"/>
      <c r="R406" s="633"/>
      <c r="S406" s="633"/>
      <c r="T406" s="633"/>
      <c r="U406" s="633"/>
      <c r="V406" s="633"/>
      <c r="W406" s="633"/>
      <c r="X406" s="633"/>
      <c r="Y406" s="633"/>
      <c r="Z406" s="633"/>
    </row>
    <row r="407" spans="1:26" ht="12.75" customHeight="1" x14ac:dyDescent="0.2">
      <c r="A407" s="633"/>
      <c r="B407" s="633"/>
      <c r="C407" s="633"/>
      <c r="D407" s="633"/>
      <c r="E407" s="633"/>
      <c r="F407" s="633"/>
      <c r="G407" s="633"/>
      <c r="H407" s="633"/>
      <c r="I407" s="633"/>
      <c r="J407" s="633"/>
      <c r="K407" s="633"/>
      <c r="L407" s="633"/>
      <c r="M407" s="633"/>
      <c r="N407" s="633"/>
      <c r="O407" s="633"/>
      <c r="P407" s="633"/>
      <c r="Q407" s="633"/>
      <c r="R407" s="633"/>
      <c r="S407" s="633"/>
      <c r="T407" s="633"/>
      <c r="U407" s="633"/>
      <c r="V407" s="633"/>
      <c r="W407" s="633"/>
      <c r="X407" s="633"/>
      <c r="Y407" s="633"/>
      <c r="Z407" s="633"/>
    </row>
    <row r="408" spans="1:26" ht="12.75" customHeight="1" x14ac:dyDescent="0.2">
      <c r="A408" s="633"/>
      <c r="B408" s="633"/>
      <c r="C408" s="633"/>
      <c r="D408" s="633"/>
      <c r="E408" s="633"/>
      <c r="F408" s="633"/>
      <c r="G408" s="633"/>
      <c r="H408" s="633"/>
      <c r="I408" s="633"/>
      <c r="J408" s="633"/>
      <c r="K408" s="633"/>
      <c r="L408" s="633"/>
      <c r="M408" s="633"/>
      <c r="N408" s="633"/>
      <c r="O408" s="633"/>
      <c r="P408" s="633"/>
      <c r="Q408" s="633"/>
      <c r="R408" s="633"/>
      <c r="S408" s="633"/>
      <c r="T408" s="633"/>
      <c r="U408" s="633"/>
      <c r="V408" s="633"/>
      <c r="W408" s="633"/>
      <c r="X408" s="633"/>
      <c r="Y408" s="633"/>
      <c r="Z408" s="633"/>
    </row>
    <row r="409" spans="1:26" ht="12.75" customHeight="1" x14ac:dyDescent="0.2">
      <c r="A409" s="633"/>
      <c r="B409" s="633"/>
      <c r="C409" s="633"/>
      <c r="D409" s="633"/>
      <c r="E409" s="633"/>
      <c r="F409" s="633"/>
      <c r="G409" s="633"/>
      <c r="H409" s="633"/>
      <c r="I409" s="633"/>
      <c r="J409" s="633"/>
      <c r="K409" s="633"/>
      <c r="L409" s="633"/>
      <c r="M409" s="633"/>
      <c r="N409" s="633"/>
      <c r="O409" s="633"/>
      <c r="P409" s="633"/>
      <c r="Q409" s="633"/>
      <c r="R409" s="633"/>
      <c r="S409" s="633"/>
      <c r="T409" s="633"/>
      <c r="U409" s="633"/>
      <c r="V409" s="633"/>
      <c r="W409" s="633"/>
      <c r="X409" s="633"/>
      <c r="Y409" s="633"/>
      <c r="Z409" s="633"/>
    </row>
    <row r="410" spans="1:26" ht="12.75" customHeight="1" x14ac:dyDescent="0.2">
      <c r="A410" s="633"/>
      <c r="B410" s="633"/>
      <c r="C410" s="633"/>
      <c r="D410" s="633"/>
      <c r="E410" s="633"/>
      <c r="F410" s="633"/>
      <c r="G410" s="633"/>
      <c r="H410" s="633"/>
      <c r="I410" s="633"/>
      <c r="J410" s="633"/>
      <c r="K410" s="633"/>
      <c r="L410" s="633"/>
      <c r="M410" s="633"/>
      <c r="N410" s="633"/>
      <c r="O410" s="633"/>
      <c r="P410" s="633"/>
      <c r="Q410" s="633"/>
      <c r="R410" s="633"/>
      <c r="S410" s="633"/>
      <c r="T410" s="633"/>
      <c r="U410" s="633"/>
      <c r="V410" s="633"/>
      <c r="W410" s="633"/>
      <c r="X410" s="633"/>
      <c r="Y410" s="633"/>
      <c r="Z410" s="633"/>
    </row>
    <row r="411" spans="1:26" ht="12.75" customHeight="1" x14ac:dyDescent="0.2">
      <c r="A411" s="633"/>
      <c r="B411" s="633"/>
      <c r="C411" s="633"/>
      <c r="D411" s="633"/>
      <c r="E411" s="633"/>
      <c r="F411" s="633"/>
      <c r="G411" s="633"/>
      <c r="H411" s="633"/>
      <c r="I411" s="633"/>
      <c r="J411" s="633"/>
      <c r="K411" s="633"/>
      <c r="L411" s="633"/>
      <c r="M411" s="633"/>
      <c r="N411" s="633"/>
      <c r="O411" s="633"/>
      <c r="P411" s="633"/>
      <c r="Q411" s="633"/>
      <c r="R411" s="633"/>
      <c r="S411" s="633"/>
      <c r="T411" s="633"/>
      <c r="U411" s="633"/>
      <c r="V411" s="633"/>
      <c r="W411" s="633"/>
      <c r="X411" s="633"/>
      <c r="Y411" s="633"/>
      <c r="Z411" s="633"/>
    </row>
    <row r="412" spans="1:26" ht="12.75" customHeight="1" x14ac:dyDescent="0.2">
      <c r="A412" s="633"/>
      <c r="B412" s="633"/>
      <c r="C412" s="633"/>
      <c r="D412" s="633"/>
      <c r="E412" s="633"/>
      <c r="F412" s="633"/>
      <c r="G412" s="633"/>
      <c r="H412" s="633"/>
      <c r="I412" s="633"/>
      <c r="J412" s="633"/>
      <c r="K412" s="633"/>
      <c r="L412" s="633"/>
      <c r="M412" s="633"/>
      <c r="N412" s="633"/>
      <c r="O412" s="633"/>
      <c r="P412" s="633"/>
      <c r="Q412" s="633"/>
      <c r="R412" s="633"/>
      <c r="S412" s="633"/>
      <c r="T412" s="633"/>
      <c r="U412" s="633"/>
      <c r="V412" s="633"/>
      <c r="W412" s="633"/>
      <c r="X412" s="633"/>
      <c r="Y412" s="633"/>
      <c r="Z412" s="633"/>
    </row>
    <row r="413" spans="1:26" ht="12.75" customHeight="1" x14ac:dyDescent="0.2">
      <c r="A413" s="633"/>
      <c r="B413" s="633"/>
      <c r="C413" s="633"/>
      <c r="D413" s="633"/>
      <c r="E413" s="633"/>
      <c r="F413" s="633"/>
      <c r="G413" s="633"/>
      <c r="H413" s="633"/>
      <c r="I413" s="633"/>
      <c r="J413" s="633"/>
      <c r="K413" s="633"/>
      <c r="L413" s="633"/>
      <c r="M413" s="633"/>
      <c r="N413" s="633"/>
      <c r="O413" s="633"/>
      <c r="P413" s="633"/>
      <c r="Q413" s="633"/>
      <c r="R413" s="633"/>
      <c r="S413" s="633"/>
      <c r="T413" s="633"/>
      <c r="U413" s="633"/>
      <c r="V413" s="633"/>
      <c r="W413" s="633"/>
      <c r="X413" s="633"/>
      <c r="Y413" s="633"/>
      <c r="Z413" s="633"/>
    </row>
    <row r="414" spans="1:26" ht="12.75" customHeight="1" x14ac:dyDescent="0.2">
      <c r="A414" s="633"/>
      <c r="B414" s="633"/>
      <c r="C414" s="633"/>
      <c r="D414" s="633"/>
      <c r="E414" s="633"/>
      <c r="F414" s="633"/>
      <c r="G414" s="633"/>
      <c r="H414" s="633"/>
      <c r="I414" s="633"/>
      <c r="J414" s="633"/>
      <c r="K414" s="633"/>
      <c r="L414" s="633"/>
      <c r="M414" s="633"/>
      <c r="N414" s="633"/>
      <c r="O414" s="633"/>
      <c r="P414" s="633"/>
      <c r="Q414" s="633"/>
      <c r="R414" s="633"/>
      <c r="S414" s="633"/>
      <c r="T414" s="633"/>
      <c r="U414" s="633"/>
      <c r="V414" s="633"/>
      <c r="W414" s="633"/>
      <c r="X414" s="633"/>
      <c r="Y414" s="633"/>
      <c r="Z414" s="633"/>
    </row>
    <row r="415" spans="1:26" ht="12.75" customHeight="1" x14ac:dyDescent="0.2">
      <c r="A415" s="633"/>
      <c r="B415" s="633"/>
      <c r="C415" s="633"/>
      <c r="D415" s="633"/>
      <c r="E415" s="633"/>
      <c r="F415" s="633"/>
      <c r="G415" s="633"/>
      <c r="H415" s="633"/>
      <c r="I415" s="633"/>
      <c r="J415" s="633"/>
      <c r="K415" s="633"/>
      <c r="L415" s="633"/>
      <c r="M415" s="633"/>
      <c r="N415" s="633"/>
      <c r="O415" s="633"/>
      <c r="P415" s="633"/>
      <c r="Q415" s="633"/>
      <c r="R415" s="633"/>
      <c r="S415" s="633"/>
      <c r="T415" s="633"/>
      <c r="U415" s="633"/>
      <c r="V415" s="633"/>
      <c r="W415" s="633"/>
      <c r="X415" s="633"/>
      <c r="Y415" s="633"/>
      <c r="Z415" s="633"/>
    </row>
    <row r="416" spans="1:26" ht="12.75" customHeight="1" x14ac:dyDescent="0.2">
      <c r="A416" s="633"/>
      <c r="B416" s="633"/>
      <c r="C416" s="633"/>
      <c r="D416" s="633"/>
      <c r="E416" s="633"/>
      <c r="F416" s="633"/>
      <c r="G416" s="633"/>
      <c r="H416" s="633"/>
      <c r="I416" s="633"/>
      <c r="J416" s="633"/>
      <c r="K416" s="633"/>
      <c r="L416" s="633"/>
      <c r="M416" s="633"/>
      <c r="N416" s="633"/>
      <c r="O416" s="633"/>
      <c r="P416" s="633"/>
      <c r="Q416" s="633"/>
      <c r="R416" s="633"/>
      <c r="S416" s="633"/>
      <c r="T416" s="633"/>
      <c r="U416" s="633"/>
      <c r="V416" s="633"/>
      <c r="W416" s="633"/>
      <c r="X416" s="633"/>
      <c r="Y416" s="633"/>
      <c r="Z416" s="633"/>
    </row>
    <row r="417" spans="1:26" ht="12.75" customHeight="1" x14ac:dyDescent="0.2">
      <c r="A417" s="633"/>
      <c r="B417" s="633"/>
      <c r="C417" s="633"/>
      <c r="D417" s="633"/>
      <c r="E417" s="633"/>
      <c r="F417" s="633"/>
      <c r="G417" s="633"/>
      <c r="H417" s="633"/>
      <c r="I417" s="633"/>
      <c r="J417" s="633"/>
      <c r="K417" s="633"/>
      <c r="L417" s="633"/>
      <c r="M417" s="633"/>
      <c r="N417" s="633"/>
      <c r="O417" s="633"/>
      <c r="P417" s="633"/>
      <c r="Q417" s="633"/>
      <c r="R417" s="633"/>
      <c r="S417" s="633"/>
      <c r="T417" s="633"/>
      <c r="U417" s="633"/>
      <c r="V417" s="633"/>
      <c r="W417" s="633"/>
      <c r="X417" s="633"/>
      <c r="Y417" s="633"/>
      <c r="Z417" s="633"/>
    </row>
    <row r="418" spans="1:26" ht="12.75" customHeight="1" x14ac:dyDescent="0.2">
      <c r="A418" s="633"/>
      <c r="B418" s="633"/>
      <c r="C418" s="633"/>
      <c r="D418" s="633"/>
      <c r="E418" s="633"/>
      <c r="F418" s="633"/>
      <c r="G418" s="633"/>
      <c r="H418" s="633"/>
      <c r="I418" s="633"/>
      <c r="J418" s="633"/>
      <c r="K418" s="633"/>
      <c r="L418" s="633"/>
      <c r="M418" s="633"/>
      <c r="N418" s="633"/>
      <c r="O418" s="633"/>
      <c r="P418" s="633"/>
      <c r="Q418" s="633"/>
      <c r="R418" s="633"/>
      <c r="S418" s="633"/>
      <c r="T418" s="633"/>
      <c r="U418" s="633"/>
      <c r="V418" s="633"/>
      <c r="W418" s="633"/>
      <c r="X418" s="633"/>
      <c r="Y418" s="633"/>
      <c r="Z418" s="633"/>
    </row>
    <row r="419" spans="1:26" ht="12.75" customHeight="1" x14ac:dyDescent="0.2">
      <c r="A419" s="633"/>
      <c r="B419" s="633"/>
      <c r="C419" s="633"/>
      <c r="D419" s="633"/>
      <c r="E419" s="633"/>
      <c r="F419" s="633"/>
      <c r="G419" s="633"/>
      <c r="H419" s="633"/>
      <c r="I419" s="633"/>
      <c r="J419" s="633"/>
      <c r="K419" s="633"/>
      <c r="L419" s="633"/>
      <c r="M419" s="633"/>
      <c r="N419" s="633"/>
      <c r="O419" s="633"/>
      <c r="P419" s="633"/>
      <c r="Q419" s="633"/>
      <c r="R419" s="633"/>
      <c r="S419" s="633"/>
      <c r="T419" s="633"/>
      <c r="U419" s="633"/>
      <c r="V419" s="633"/>
      <c r="W419" s="633"/>
      <c r="X419" s="633"/>
      <c r="Y419" s="633"/>
      <c r="Z419" s="633"/>
    </row>
    <row r="420" spans="1:26" ht="12.75" customHeight="1" x14ac:dyDescent="0.2">
      <c r="A420" s="633"/>
      <c r="B420" s="633"/>
      <c r="C420" s="633"/>
      <c r="D420" s="633"/>
      <c r="E420" s="633"/>
      <c r="F420" s="633"/>
      <c r="G420" s="633"/>
      <c r="H420" s="633"/>
      <c r="I420" s="633"/>
      <c r="J420" s="633"/>
      <c r="K420" s="633"/>
      <c r="L420" s="633"/>
      <c r="M420" s="633"/>
      <c r="N420" s="633"/>
      <c r="O420" s="633"/>
      <c r="P420" s="633"/>
      <c r="Q420" s="633"/>
      <c r="R420" s="633"/>
      <c r="S420" s="633"/>
      <c r="T420" s="633"/>
      <c r="U420" s="633"/>
      <c r="V420" s="633"/>
      <c r="W420" s="633"/>
      <c r="X420" s="633"/>
      <c r="Y420" s="633"/>
      <c r="Z420" s="633"/>
    </row>
    <row r="421" spans="1:26" ht="12.75" customHeight="1" x14ac:dyDescent="0.2">
      <c r="A421" s="633"/>
      <c r="B421" s="633"/>
      <c r="C421" s="633"/>
      <c r="D421" s="633"/>
      <c r="E421" s="633"/>
      <c r="F421" s="633"/>
      <c r="G421" s="633"/>
      <c r="H421" s="633"/>
      <c r="I421" s="633"/>
      <c r="J421" s="633"/>
      <c r="K421" s="633"/>
      <c r="L421" s="633"/>
      <c r="M421" s="633"/>
      <c r="N421" s="633"/>
      <c r="O421" s="633"/>
      <c r="P421" s="633"/>
      <c r="Q421" s="633"/>
      <c r="R421" s="633"/>
      <c r="S421" s="633"/>
      <c r="T421" s="633"/>
      <c r="U421" s="633"/>
      <c r="V421" s="633"/>
      <c r="W421" s="633"/>
      <c r="X421" s="633"/>
      <c r="Y421" s="633"/>
      <c r="Z421" s="633"/>
    </row>
    <row r="422" spans="1:26" ht="12.75" customHeight="1" x14ac:dyDescent="0.2">
      <c r="A422" s="633"/>
      <c r="B422" s="633"/>
      <c r="C422" s="633"/>
      <c r="D422" s="633"/>
      <c r="E422" s="633"/>
      <c r="F422" s="633"/>
      <c r="G422" s="633"/>
      <c r="H422" s="633"/>
      <c r="I422" s="633"/>
      <c r="J422" s="633"/>
      <c r="K422" s="633"/>
      <c r="L422" s="633"/>
      <c r="M422" s="633"/>
      <c r="N422" s="633"/>
      <c r="O422" s="633"/>
      <c r="P422" s="633"/>
      <c r="Q422" s="633"/>
      <c r="R422" s="633"/>
      <c r="S422" s="633"/>
      <c r="T422" s="633"/>
      <c r="U422" s="633"/>
      <c r="V422" s="633"/>
      <c r="W422" s="633"/>
      <c r="X422" s="633"/>
      <c r="Y422" s="633"/>
      <c r="Z422" s="633"/>
    </row>
    <row r="423" spans="1:26" ht="12.75" customHeight="1" x14ac:dyDescent="0.2">
      <c r="A423" s="633"/>
      <c r="B423" s="633"/>
      <c r="C423" s="633"/>
      <c r="D423" s="633"/>
      <c r="E423" s="633"/>
      <c r="F423" s="633"/>
      <c r="G423" s="633"/>
      <c r="H423" s="633"/>
      <c r="I423" s="633"/>
      <c r="J423" s="633"/>
      <c r="K423" s="633"/>
      <c r="L423" s="633"/>
      <c r="M423" s="633"/>
      <c r="N423" s="633"/>
      <c r="O423" s="633"/>
      <c r="P423" s="633"/>
      <c r="Q423" s="633"/>
      <c r="R423" s="633"/>
      <c r="S423" s="633"/>
      <c r="T423" s="633"/>
      <c r="U423" s="633"/>
      <c r="V423" s="633"/>
      <c r="W423" s="633"/>
      <c r="X423" s="633"/>
      <c r="Y423" s="633"/>
      <c r="Z423" s="633"/>
    </row>
    <row r="424" spans="1:26" ht="12.75" customHeight="1" x14ac:dyDescent="0.2">
      <c r="A424" s="633"/>
      <c r="B424" s="633"/>
      <c r="C424" s="633"/>
      <c r="D424" s="633"/>
      <c r="E424" s="633"/>
      <c r="F424" s="633"/>
      <c r="G424" s="633"/>
      <c r="H424" s="633"/>
      <c r="I424" s="633"/>
      <c r="J424" s="633"/>
      <c r="K424" s="633"/>
      <c r="L424" s="633"/>
      <c r="M424" s="633"/>
      <c r="N424" s="633"/>
      <c r="O424" s="633"/>
      <c r="P424" s="633"/>
      <c r="Q424" s="633"/>
      <c r="R424" s="633"/>
      <c r="S424" s="633"/>
      <c r="T424" s="633"/>
      <c r="U424" s="633"/>
      <c r="V424" s="633"/>
      <c r="W424" s="633"/>
      <c r="X424" s="633"/>
      <c r="Y424" s="633"/>
      <c r="Z424" s="633"/>
    </row>
    <row r="425" spans="1:26" ht="12.75" customHeight="1" x14ac:dyDescent="0.2">
      <c r="A425" s="633"/>
      <c r="B425" s="633"/>
      <c r="C425" s="633"/>
      <c r="D425" s="633"/>
      <c r="E425" s="633"/>
      <c r="F425" s="633"/>
      <c r="G425" s="633"/>
      <c r="H425" s="633"/>
      <c r="I425" s="633"/>
      <c r="J425" s="633"/>
      <c r="K425" s="633"/>
      <c r="L425" s="633"/>
      <c r="M425" s="633"/>
      <c r="N425" s="633"/>
      <c r="O425" s="633"/>
      <c r="P425" s="633"/>
      <c r="Q425" s="633"/>
      <c r="R425" s="633"/>
      <c r="S425" s="633"/>
      <c r="T425" s="633"/>
      <c r="U425" s="633"/>
      <c r="V425" s="633"/>
      <c r="W425" s="633"/>
      <c r="X425" s="633"/>
      <c r="Y425" s="633"/>
      <c r="Z425" s="633"/>
    </row>
    <row r="426" spans="1:26" ht="12.75" customHeight="1" x14ac:dyDescent="0.2">
      <c r="A426" s="633"/>
      <c r="B426" s="633"/>
      <c r="C426" s="633"/>
      <c r="D426" s="633"/>
      <c r="E426" s="633"/>
      <c r="F426" s="633"/>
      <c r="G426" s="633"/>
      <c r="H426" s="633"/>
      <c r="I426" s="633"/>
      <c r="J426" s="633"/>
      <c r="K426" s="633"/>
      <c r="L426" s="633"/>
      <c r="M426" s="633"/>
      <c r="N426" s="633"/>
      <c r="O426" s="633"/>
      <c r="P426" s="633"/>
      <c r="Q426" s="633"/>
      <c r="R426" s="633"/>
      <c r="S426" s="633"/>
      <c r="T426" s="633"/>
      <c r="U426" s="633"/>
      <c r="V426" s="633"/>
      <c r="W426" s="633"/>
      <c r="X426" s="633"/>
      <c r="Y426" s="633"/>
      <c r="Z426" s="633"/>
    </row>
    <row r="427" spans="1:26" ht="12.75" customHeight="1" x14ac:dyDescent="0.2">
      <c r="A427" s="633"/>
      <c r="B427" s="633"/>
      <c r="C427" s="633"/>
      <c r="D427" s="633"/>
      <c r="E427" s="633"/>
      <c r="F427" s="633"/>
      <c r="G427" s="633"/>
      <c r="H427" s="633"/>
      <c r="I427" s="633"/>
      <c r="J427" s="633"/>
      <c r="K427" s="633"/>
      <c r="L427" s="633"/>
      <c r="M427" s="633"/>
      <c r="N427" s="633"/>
      <c r="O427" s="633"/>
      <c r="P427" s="633"/>
      <c r="Q427" s="633"/>
      <c r="R427" s="633"/>
      <c r="S427" s="633"/>
      <c r="T427" s="633"/>
      <c r="U427" s="633"/>
      <c r="V427" s="633"/>
      <c r="W427" s="633"/>
      <c r="X427" s="633"/>
      <c r="Y427" s="633"/>
      <c r="Z427" s="633"/>
    </row>
    <row r="428" spans="1:26" ht="12.75" customHeight="1" x14ac:dyDescent="0.2">
      <c r="A428" s="633"/>
      <c r="B428" s="633"/>
      <c r="C428" s="633"/>
      <c r="D428" s="633"/>
      <c r="E428" s="633"/>
      <c r="F428" s="633"/>
      <c r="G428" s="633"/>
      <c r="H428" s="633"/>
      <c r="I428" s="633"/>
      <c r="J428" s="633"/>
      <c r="K428" s="633"/>
      <c r="L428" s="633"/>
      <c r="M428" s="633"/>
      <c r="N428" s="633"/>
      <c r="O428" s="633"/>
      <c r="P428" s="633"/>
      <c r="Q428" s="633"/>
      <c r="R428" s="633"/>
      <c r="S428" s="633"/>
      <c r="T428" s="633"/>
      <c r="U428" s="633"/>
      <c r="V428" s="633"/>
      <c r="W428" s="633"/>
      <c r="X428" s="633"/>
      <c r="Y428" s="633"/>
      <c r="Z428" s="633"/>
    </row>
    <row r="429" spans="1:26" ht="12.75" customHeight="1" x14ac:dyDescent="0.2">
      <c r="A429" s="633"/>
      <c r="B429" s="633"/>
      <c r="C429" s="633"/>
      <c r="D429" s="633"/>
      <c r="E429" s="633"/>
      <c r="F429" s="633"/>
      <c r="G429" s="633"/>
      <c r="H429" s="633"/>
      <c r="I429" s="633"/>
      <c r="J429" s="633"/>
      <c r="K429" s="633"/>
      <c r="L429" s="633"/>
      <c r="M429" s="633"/>
      <c r="N429" s="633"/>
      <c r="O429" s="633"/>
      <c r="P429" s="633"/>
      <c r="Q429" s="633"/>
      <c r="R429" s="633"/>
      <c r="S429" s="633"/>
      <c r="T429" s="633"/>
      <c r="U429" s="633"/>
      <c r="V429" s="633"/>
      <c r="W429" s="633"/>
      <c r="X429" s="633"/>
      <c r="Y429" s="633"/>
      <c r="Z429" s="633"/>
    </row>
    <row r="430" spans="1:26" ht="12.75" customHeight="1" x14ac:dyDescent="0.2">
      <c r="A430" s="633"/>
      <c r="B430" s="633"/>
      <c r="C430" s="633"/>
      <c r="D430" s="633"/>
      <c r="E430" s="633"/>
      <c r="F430" s="633"/>
      <c r="G430" s="633"/>
      <c r="H430" s="633"/>
      <c r="I430" s="633"/>
      <c r="J430" s="633"/>
      <c r="K430" s="633"/>
      <c r="L430" s="633"/>
      <c r="M430" s="633"/>
      <c r="N430" s="633"/>
      <c r="O430" s="633"/>
      <c r="P430" s="633"/>
      <c r="Q430" s="633"/>
      <c r="R430" s="633"/>
      <c r="S430" s="633"/>
      <c r="T430" s="633"/>
      <c r="U430" s="633"/>
      <c r="V430" s="633"/>
      <c r="W430" s="633"/>
      <c r="X430" s="633"/>
      <c r="Y430" s="633"/>
      <c r="Z430" s="633"/>
    </row>
    <row r="431" spans="1:26" ht="12.75" customHeight="1" x14ac:dyDescent="0.2">
      <c r="A431" s="633"/>
      <c r="B431" s="633"/>
      <c r="C431" s="633"/>
      <c r="D431" s="633"/>
      <c r="E431" s="633"/>
      <c r="F431" s="633"/>
      <c r="G431" s="633"/>
      <c r="H431" s="633"/>
      <c r="I431" s="633"/>
      <c r="J431" s="633"/>
      <c r="K431" s="633"/>
      <c r="L431" s="633"/>
      <c r="M431" s="633"/>
      <c r="N431" s="633"/>
      <c r="O431" s="633"/>
      <c r="P431" s="633"/>
      <c r="Q431" s="633"/>
      <c r="R431" s="633"/>
      <c r="S431" s="633"/>
      <c r="T431" s="633"/>
      <c r="U431" s="633"/>
      <c r="V431" s="633"/>
      <c r="W431" s="633"/>
      <c r="X431" s="633"/>
      <c r="Y431" s="633"/>
      <c r="Z431" s="633"/>
    </row>
    <row r="432" spans="1:26" ht="12.75" customHeight="1" x14ac:dyDescent="0.2">
      <c r="A432" s="633"/>
      <c r="B432" s="633"/>
      <c r="C432" s="633"/>
      <c r="D432" s="633"/>
      <c r="E432" s="633"/>
      <c r="F432" s="633"/>
      <c r="G432" s="633"/>
      <c r="H432" s="633"/>
      <c r="I432" s="633"/>
      <c r="J432" s="633"/>
      <c r="K432" s="633"/>
      <c r="L432" s="633"/>
      <c r="M432" s="633"/>
      <c r="N432" s="633"/>
      <c r="O432" s="633"/>
      <c r="P432" s="633"/>
      <c r="Q432" s="633"/>
      <c r="R432" s="633"/>
      <c r="S432" s="633"/>
      <c r="T432" s="633"/>
      <c r="U432" s="633"/>
      <c r="V432" s="633"/>
      <c r="W432" s="633"/>
      <c r="X432" s="633"/>
      <c r="Y432" s="633"/>
      <c r="Z432" s="633"/>
    </row>
    <row r="433" spans="1:26" ht="12.75" customHeight="1" x14ac:dyDescent="0.2">
      <c r="A433" s="633"/>
      <c r="B433" s="633"/>
      <c r="C433" s="633"/>
      <c r="D433" s="633"/>
      <c r="E433" s="633"/>
      <c r="F433" s="633"/>
      <c r="G433" s="633"/>
      <c r="H433" s="633"/>
      <c r="I433" s="633"/>
      <c r="J433" s="633"/>
      <c r="K433" s="633"/>
      <c r="L433" s="633"/>
      <c r="M433" s="633"/>
      <c r="N433" s="633"/>
      <c r="O433" s="633"/>
      <c r="P433" s="633"/>
      <c r="Q433" s="633"/>
      <c r="R433" s="633"/>
      <c r="S433" s="633"/>
      <c r="T433" s="633"/>
      <c r="U433" s="633"/>
      <c r="V433" s="633"/>
      <c r="W433" s="633"/>
      <c r="X433" s="633"/>
      <c r="Y433" s="633"/>
      <c r="Z433" s="633"/>
    </row>
    <row r="434" spans="1:26" ht="12.75" customHeight="1" x14ac:dyDescent="0.2">
      <c r="A434" s="633"/>
      <c r="B434" s="633"/>
      <c r="C434" s="633"/>
      <c r="D434" s="633"/>
      <c r="E434" s="633"/>
      <c r="F434" s="633"/>
      <c r="G434" s="633"/>
      <c r="H434" s="633"/>
      <c r="I434" s="633"/>
      <c r="J434" s="633"/>
      <c r="K434" s="633"/>
      <c r="L434" s="633"/>
      <c r="M434" s="633"/>
      <c r="N434" s="633"/>
      <c r="O434" s="633"/>
      <c r="P434" s="633"/>
      <c r="Q434" s="633"/>
      <c r="R434" s="633"/>
      <c r="S434" s="633"/>
      <c r="T434" s="633"/>
      <c r="U434" s="633"/>
      <c r="V434" s="633"/>
      <c r="W434" s="633"/>
      <c r="X434" s="633"/>
      <c r="Y434" s="633"/>
      <c r="Z434" s="633"/>
    </row>
    <row r="435" spans="1:26" ht="12.75" customHeight="1" x14ac:dyDescent="0.2">
      <c r="A435" s="633"/>
      <c r="B435" s="633"/>
      <c r="C435" s="633"/>
      <c r="D435" s="633"/>
      <c r="E435" s="633"/>
      <c r="F435" s="633"/>
      <c r="G435" s="633"/>
      <c r="H435" s="633"/>
      <c r="I435" s="633"/>
      <c r="J435" s="633"/>
      <c r="K435" s="633"/>
      <c r="L435" s="633"/>
      <c r="M435" s="633"/>
      <c r="N435" s="633"/>
      <c r="O435" s="633"/>
      <c r="P435" s="633"/>
      <c r="Q435" s="633"/>
      <c r="R435" s="633"/>
      <c r="S435" s="633"/>
      <c r="T435" s="633"/>
      <c r="U435" s="633"/>
      <c r="V435" s="633"/>
      <c r="W435" s="633"/>
      <c r="X435" s="633"/>
      <c r="Y435" s="633"/>
      <c r="Z435" s="633"/>
    </row>
    <row r="436" spans="1:26" ht="12.75" customHeight="1" x14ac:dyDescent="0.2">
      <c r="A436" s="633"/>
      <c r="B436" s="633"/>
      <c r="C436" s="633"/>
      <c r="D436" s="633"/>
      <c r="E436" s="633"/>
      <c r="F436" s="633"/>
      <c r="G436" s="633"/>
      <c r="H436" s="633"/>
      <c r="I436" s="633"/>
      <c r="J436" s="633"/>
      <c r="K436" s="633"/>
      <c r="L436" s="633"/>
      <c r="M436" s="633"/>
      <c r="N436" s="633"/>
      <c r="O436" s="633"/>
      <c r="P436" s="633"/>
      <c r="Q436" s="633"/>
      <c r="R436" s="633"/>
      <c r="S436" s="633"/>
      <c r="T436" s="633"/>
      <c r="U436" s="633"/>
      <c r="V436" s="633"/>
      <c r="W436" s="633"/>
      <c r="X436" s="633"/>
      <c r="Y436" s="633"/>
      <c r="Z436" s="633"/>
    </row>
    <row r="437" spans="1:26" ht="12.75" customHeight="1" x14ac:dyDescent="0.2">
      <c r="A437" s="633"/>
      <c r="B437" s="633"/>
      <c r="C437" s="633"/>
      <c r="D437" s="633"/>
      <c r="E437" s="633"/>
      <c r="F437" s="633"/>
      <c r="G437" s="633"/>
      <c r="H437" s="633"/>
      <c r="I437" s="633"/>
      <c r="J437" s="633"/>
      <c r="K437" s="633"/>
      <c r="L437" s="633"/>
      <c r="M437" s="633"/>
      <c r="N437" s="633"/>
      <c r="O437" s="633"/>
      <c r="P437" s="633"/>
      <c r="Q437" s="633"/>
      <c r="R437" s="633"/>
      <c r="S437" s="633"/>
      <c r="T437" s="633"/>
      <c r="U437" s="633"/>
      <c r="V437" s="633"/>
      <c r="W437" s="633"/>
      <c r="X437" s="633"/>
      <c r="Y437" s="633"/>
      <c r="Z437" s="633"/>
    </row>
    <row r="438" spans="1:26" ht="12.75" customHeight="1" x14ac:dyDescent="0.2">
      <c r="A438" s="633"/>
      <c r="B438" s="633"/>
      <c r="C438" s="633"/>
      <c r="D438" s="633"/>
      <c r="E438" s="633"/>
      <c r="F438" s="633"/>
      <c r="G438" s="633"/>
      <c r="H438" s="633"/>
      <c r="I438" s="633"/>
      <c r="J438" s="633"/>
      <c r="K438" s="633"/>
      <c r="L438" s="633"/>
      <c r="M438" s="633"/>
      <c r="N438" s="633"/>
      <c r="O438" s="633"/>
      <c r="P438" s="633"/>
      <c r="Q438" s="633"/>
      <c r="R438" s="633"/>
      <c r="S438" s="633"/>
      <c r="T438" s="633"/>
      <c r="U438" s="633"/>
      <c r="V438" s="633"/>
      <c r="W438" s="633"/>
      <c r="X438" s="633"/>
      <c r="Y438" s="633"/>
      <c r="Z438" s="633"/>
    </row>
    <row r="439" spans="1:26" ht="12.75" customHeight="1" x14ac:dyDescent="0.2">
      <c r="A439" s="633"/>
      <c r="B439" s="633"/>
      <c r="C439" s="633"/>
      <c r="D439" s="633"/>
      <c r="E439" s="633"/>
      <c r="F439" s="633"/>
      <c r="G439" s="633"/>
      <c r="H439" s="633"/>
      <c r="I439" s="633"/>
      <c r="J439" s="633"/>
      <c r="K439" s="633"/>
      <c r="L439" s="633"/>
      <c r="M439" s="633"/>
      <c r="N439" s="633"/>
      <c r="O439" s="633"/>
      <c r="P439" s="633"/>
      <c r="Q439" s="633"/>
      <c r="R439" s="633"/>
      <c r="S439" s="633"/>
      <c r="T439" s="633"/>
      <c r="U439" s="633"/>
      <c r="V439" s="633"/>
      <c r="W439" s="633"/>
      <c r="X439" s="633"/>
      <c r="Y439" s="633"/>
      <c r="Z439" s="633"/>
    </row>
    <row r="440" spans="1:26" ht="12.75" customHeight="1" x14ac:dyDescent="0.2">
      <c r="A440" s="633"/>
      <c r="B440" s="633"/>
      <c r="C440" s="633"/>
      <c r="D440" s="633"/>
      <c r="E440" s="633"/>
      <c r="F440" s="633"/>
      <c r="G440" s="633"/>
      <c r="H440" s="633"/>
      <c r="I440" s="633"/>
      <c r="J440" s="633"/>
      <c r="K440" s="633"/>
      <c r="L440" s="633"/>
      <c r="M440" s="633"/>
      <c r="N440" s="633"/>
      <c r="O440" s="633"/>
      <c r="P440" s="633"/>
      <c r="Q440" s="633"/>
      <c r="R440" s="633"/>
      <c r="S440" s="633"/>
      <c r="T440" s="633"/>
      <c r="U440" s="633"/>
      <c r="V440" s="633"/>
      <c r="W440" s="633"/>
      <c r="X440" s="633"/>
      <c r="Y440" s="633"/>
      <c r="Z440" s="633"/>
    </row>
    <row r="441" spans="1:26" ht="12.75" customHeight="1" x14ac:dyDescent="0.2">
      <c r="A441" s="633"/>
      <c r="B441" s="633"/>
      <c r="C441" s="633"/>
      <c r="D441" s="633"/>
      <c r="E441" s="633"/>
      <c r="F441" s="633"/>
      <c r="G441" s="633"/>
      <c r="H441" s="633"/>
      <c r="I441" s="633"/>
      <c r="J441" s="633"/>
      <c r="K441" s="633"/>
      <c r="L441" s="633"/>
      <c r="M441" s="633"/>
      <c r="N441" s="633"/>
      <c r="O441" s="633"/>
      <c r="P441" s="633"/>
      <c r="Q441" s="633"/>
      <c r="R441" s="633"/>
      <c r="S441" s="633"/>
      <c r="T441" s="633"/>
      <c r="U441" s="633"/>
      <c r="V441" s="633"/>
      <c r="W441" s="633"/>
      <c r="X441" s="633"/>
      <c r="Y441" s="633"/>
      <c r="Z441" s="633"/>
    </row>
    <row r="442" spans="1:26" ht="12.75" customHeight="1" x14ac:dyDescent="0.2">
      <c r="A442" s="633"/>
      <c r="B442" s="633"/>
      <c r="C442" s="633"/>
      <c r="D442" s="633"/>
      <c r="E442" s="633"/>
      <c r="F442" s="633"/>
      <c r="G442" s="633"/>
      <c r="H442" s="633"/>
      <c r="I442" s="633"/>
      <c r="J442" s="633"/>
      <c r="K442" s="633"/>
      <c r="L442" s="633"/>
      <c r="M442" s="633"/>
      <c r="N442" s="633"/>
      <c r="O442" s="633"/>
      <c r="P442" s="633"/>
      <c r="Q442" s="633"/>
      <c r="R442" s="633"/>
      <c r="S442" s="633"/>
      <c r="T442" s="633"/>
      <c r="U442" s="633"/>
      <c r="V442" s="633"/>
      <c r="W442" s="633"/>
      <c r="X442" s="633"/>
      <c r="Y442" s="633"/>
      <c r="Z442" s="633"/>
    </row>
    <row r="443" spans="1:26" ht="12.75" customHeight="1" x14ac:dyDescent="0.2">
      <c r="A443" s="633"/>
      <c r="B443" s="633"/>
      <c r="C443" s="633"/>
      <c r="D443" s="633"/>
      <c r="E443" s="633"/>
      <c r="F443" s="633"/>
      <c r="G443" s="633"/>
      <c r="H443" s="633"/>
      <c r="I443" s="633"/>
      <c r="J443" s="633"/>
      <c r="K443" s="633"/>
      <c r="L443" s="633"/>
      <c r="M443" s="633"/>
      <c r="N443" s="633"/>
      <c r="O443" s="633"/>
      <c r="P443" s="633"/>
      <c r="Q443" s="633"/>
      <c r="R443" s="633"/>
      <c r="S443" s="633"/>
      <c r="T443" s="633"/>
      <c r="U443" s="633"/>
      <c r="V443" s="633"/>
      <c r="W443" s="633"/>
      <c r="X443" s="633"/>
      <c r="Y443" s="633"/>
      <c r="Z443" s="633"/>
    </row>
    <row r="444" spans="1:26" ht="12.75" customHeight="1" x14ac:dyDescent="0.2">
      <c r="A444" s="633"/>
      <c r="B444" s="633"/>
      <c r="C444" s="633"/>
      <c r="D444" s="633"/>
      <c r="E444" s="633"/>
      <c r="F444" s="633"/>
      <c r="G444" s="633"/>
      <c r="H444" s="633"/>
      <c r="I444" s="633"/>
      <c r="J444" s="633"/>
      <c r="K444" s="633"/>
      <c r="L444" s="633"/>
      <c r="M444" s="633"/>
      <c r="N444" s="633"/>
      <c r="O444" s="633"/>
      <c r="P444" s="633"/>
      <c r="Q444" s="633"/>
      <c r="R444" s="633"/>
      <c r="S444" s="633"/>
      <c r="T444" s="633"/>
      <c r="U444" s="633"/>
      <c r="V444" s="633"/>
      <c r="W444" s="633"/>
      <c r="X444" s="633"/>
      <c r="Y444" s="633"/>
      <c r="Z444" s="633"/>
    </row>
    <row r="445" spans="1:26" ht="12.75" customHeight="1" x14ac:dyDescent="0.2">
      <c r="A445" s="633"/>
      <c r="B445" s="633"/>
      <c r="C445" s="633"/>
      <c r="D445" s="633"/>
      <c r="E445" s="633"/>
      <c r="F445" s="633"/>
      <c r="G445" s="633"/>
      <c r="H445" s="633"/>
      <c r="I445" s="633"/>
      <c r="J445" s="633"/>
      <c r="K445" s="633"/>
      <c r="L445" s="633"/>
      <c r="M445" s="633"/>
      <c r="N445" s="633"/>
      <c r="O445" s="633"/>
      <c r="P445" s="633"/>
      <c r="Q445" s="633"/>
      <c r="R445" s="633"/>
      <c r="S445" s="633"/>
      <c r="T445" s="633"/>
      <c r="U445" s="633"/>
      <c r="V445" s="633"/>
      <c r="W445" s="633"/>
      <c r="X445" s="633"/>
      <c r="Y445" s="633"/>
      <c r="Z445" s="633"/>
    </row>
    <row r="446" spans="1:26" ht="12.75" customHeight="1" x14ac:dyDescent="0.2">
      <c r="A446" s="633"/>
      <c r="B446" s="633"/>
      <c r="C446" s="633"/>
      <c r="D446" s="633"/>
      <c r="E446" s="633"/>
      <c r="F446" s="633"/>
      <c r="G446" s="633"/>
      <c r="H446" s="633"/>
      <c r="I446" s="633"/>
      <c r="J446" s="633"/>
      <c r="K446" s="633"/>
      <c r="L446" s="633"/>
      <c r="M446" s="633"/>
      <c r="N446" s="633"/>
      <c r="O446" s="633"/>
      <c r="P446" s="633"/>
      <c r="Q446" s="633"/>
      <c r="R446" s="633"/>
      <c r="S446" s="633"/>
      <c r="T446" s="633"/>
      <c r="U446" s="633"/>
      <c r="V446" s="633"/>
      <c r="W446" s="633"/>
      <c r="X446" s="633"/>
      <c r="Y446" s="633"/>
      <c r="Z446" s="633"/>
    </row>
    <row r="447" spans="1:26" ht="12.75" customHeight="1" x14ac:dyDescent="0.2">
      <c r="A447" s="633"/>
      <c r="B447" s="633"/>
      <c r="C447" s="633"/>
      <c r="D447" s="633"/>
      <c r="E447" s="633"/>
      <c r="F447" s="633"/>
      <c r="G447" s="633"/>
      <c r="H447" s="633"/>
      <c r="I447" s="633"/>
      <c r="J447" s="633"/>
      <c r="K447" s="633"/>
      <c r="L447" s="633"/>
      <c r="M447" s="633"/>
      <c r="N447" s="633"/>
      <c r="O447" s="633"/>
      <c r="P447" s="633"/>
      <c r="Q447" s="633"/>
      <c r="R447" s="633"/>
      <c r="S447" s="633"/>
      <c r="T447" s="633"/>
      <c r="U447" s="633"/>
      <c r="V447" s="633"/>
      <c r="W447" s="633"/>
      <c r="X447" s="633"/>
      <c r="Y447" s="633"/>
      <c r="Z447" s="633"/>
    </row>
    <row r="448" spans="1:26" ht="12.75" customHeight="1" x14ac:dyDescent="0.2">
      <c r="A448" s="633"/>
      <c r="B448" s="633"/>
      <c r="C448" s="633"/>
      <c r="D448" s="633"/>
      <c r="E448" s="633"/>
      <c r="F448" s="633"/>
      <c r="G448" s="633"/>
      <c r="H448" s="633"/>
      <c r="I448" s="633"/>
      <c r="J448" s="633"/>
      <c r="K448" s="633"/>
      <c r="L448" s="633"/>
      <c r="M448" s="633"/>
      <c r="N448" s="633"/>
      <c r="O448" s="633"/>
      <c r="P448" s="633"/>
      <c r="Q448" s="633"/>
      <c r="R448" s="633"/>
      <c r="S448" s="633"/>
      <c r="T448" s="633"/>
      <c r="U448" s="633"/>
      <c r="V448" s="633"/>
      <c r="W448" s="633"/>
      <c r="X448" s="633"/>
      <c r="Y448" s="633"/>
      <c r="Z448" s="633"/>
    </row>
    <row r="449" spans="1:26" ht="12.75" customHeight="1" x14ac:dyDescent="0.2">
      <c r="A449" s="633"/>
      <c r="B449" s="633"/>
      <c r="C449" s="633"/>
      <c r="D449" s="633"/>
      <c r="E449" s="633"/>
      <c r="F449" s="633"/>
      <c r="G449" s="633"/>
      <c r="H449" s="633"/>
      <c r="I449" s="633"/>
      <c r="J449" s="633"/>
      <c r="K449" s="633"/>
      <c r="L449" s="633"/>
      <c r="M449" s="633"/>
      <c r="N449" s="633"/>
      <c r="O449" s="633"/>
      <c r="P449" s="633"/>
      <c r="Q449" s="633"/>
      <c r="R449" s="633"/>
      <c r="S449" s="633"/>
      <c r="T449" s="633"/>
      <c r="U449" s="633"/>
      <c r="V449" s="633"/>
      <c r="W449" s="633"/>
      <c r="X449" s="633"/>
      <c r="Y449" s="633"/>
      <c r="Z449" s="633"/>
    </row>
    <row r="450" spans="1:26" ht="12.75" customHeight="1" x14ac:dyDescent="0.2">
      <c r="A450" s="633"/>
      <c r="B450" s="633"/>
      <c r="C450" s="633"/>
      <c r="D450" s="633"/>
      <c r="E450" s="633"/>
      <c r="F450" s="633"/>
      <c r="G450" s="633"/>
      <c r="H450" s="633"/>
      <c r="I450" s="633"/>
      <c r="J450" s="633"/>
      <c r="K450" s="633"/>
      <c r="L450" s="633"/>
      <c r="M450" s="633"/>
      <c r="N450" s="633"/>
      <c r="O450" s="633"/>
      <c r="P450" s="633"/>
      <c r="Q450" s="633"/>
      <c r="R450" s="633"/>
      <c r="S450" s="633"/>
      <c r="T450" s="633"/>
      <c r="U450" s="633"/>
      <c r="V450" s="633"/>
      <c r="W450" s="633"/>
      <c r="X450" s="633"/>
      <c r="Y450" s="633"/>
      <c r="Z450" s="633"/>
    </row>
    <row r="451" spans="1:26" ht="12.75" customHeight="1" x14ac:dyDescent="0.2">
      <c r="A451" s="633"/>
      <c r="B451" s="633"/>
      <c r="C451" s="633"/>
      <c r="D451" s="633"/>
      <c r="E451" s="633"/>
      <c r="F451" s="633"/>
      <c r="G451" s="633"/>
      <c r="H451" s="633"/>
      <c r="I451" s="633"/>
      <c r="J451" s="633"/>
      <c r="K451" s="633"/>
      <c r="L451" s="633"/>
      <c r="M451" s="633"/>
      <c r="N451" s="633"/>
      <c r="O451" s="633"/>
      <c r="P451" s="633"/>
      <c r="Q451" s="633"/>
      <c r="R451" s="633"/>
      <c r="S451" s="633"/>
      <c r="T451" s="633"/>
      <c r="U451" s="633"/>
      <c r="V451" s="633"/>
      <c r="W451" s="633"/>
      <c r="X451" s="633"/>
      <c r="Y451" s="633"/>
      <c r="Z451" s="633"/>
    </row>
    <row r="452" spans="1:26" ht="12.75" customHeight="1" x14ac:dyDescent="0.2">
      <c r="A452" s="633"/>
      <c r="B452" s="633"/>
      <c r="C452" s="633"/>
      <c r="D452" s="633"/>
      <c r="E452" s="633"/>
      <c r="F452" s="633"/>
      <c r="G452" s="633"/>
      <c r="H452" s="633"/>
      <c r="I452" s="633"/>
      <c r="J452" s="633"/>
      <c r="K452" s="633"/>
      <c r="L452" s="633"/>
      <c r="M452" s="633"/>
      <c r="N452" s="633"/>
      <c r="O452" s="633"/>
      <c r="P452" s="633"/>
      <c r="Q452" s="633"/>
      <c r="R452" s="633"/>
      <c r="S452" s="633"/>
      <c r="T452" s="633"/>
      <c r="U452" s="633"/>
      <c r="V452" s="633"/>
      <c r="W452" s="633"/>
      <c r="X452" s="633"/>
      <c r="Y452" s="633"/>
      <c r="Z452" s="633"/>
    </row>
    <row r="453" spans="1:26" ht="12.75" customHeight="1" x14ac:dyDescent="0.2">
      <c r="A453" s="633"/>
      <c r="B453" s="633"/>
      <c r="C453" s="633"/>
      <c r="D453" s="633"/>
      <c r="E453" s="633"/>
      <c r="F453" s="633"/>
      <c r="G453" s="633"/>
      <c r="H453" s="633"/>
      <c r="I453" s="633"/>
      <c r="J453" s="633"/>
      <c r="K453" s="633"/>
      <c r="L453" s="633"/>
      <c r="M453" s="633"/>
      <c r="N453" s="633"/>
      <c r="O453" s="633"/>
      <c r="P453" s="633"/>
      <c r="Q453" s="633"/>
      <c r="R453" s="633"/>
      <c r="S453" s="633"/>
      <c r="T453" s="633"/>
      <c r="U453" s="633"/>
      <c r="V453" s="633"/>
      <c r="W453" s="633"/>
      <c r="X453" s="633"/>
      <c r="Y453" s="633"/>
      <c r="Z453" s="633"/>
    </row>
    <row r="454" spans="1:26" ht="12.75" customHeight="1" x14ac:dyDescent="0.2">
      <c r="A454" s="633"/>
      <c r="B454" s="633"/>
      <c r="C454" s="633"/>
      <c r="D454" s="633"/>
      <c r="E454" s="633"/>
      <c r="F454" s="633"/>
      <c r="G454" s="633"/>
      <c r="H454" s="633"/>
      <c r="I454" s="633"/>
      <c r="J454" s="633"/>
      <c r="K454" s="633"/>
      <c r="L454" s="633"/>
      <c r="M454" s="633"/>
      <c r="N454" s="633"/>
      <c r="O454" s="633"/>
      <c r="P454" s="633"/>
      <c r="Q454" s="633"/>
      <c r="R454" s="633"/>
      <c r="S454" s="633"/>
      <c r="T454" s="633"/>
      <c r="U454" s="633"/>
      <c r="V454" s="633"/>
      <c r="W454" s="633"/>
      <c r="X454" s="633"/>
      <c r="Y454" s="633"/>
      <c r="Z454" s="633"/>
    </row>
    <row r="455" spans="1:26" ht="12.75" customHeight="1" x14ac:dyDescent="0.2">
      <c r="A455" s="633"/>
      <c r="B455" s="633"/>
      <c r="C455" s="633"/>
      <c r="D455" s="633"/>
      <c r="E455" s="633"/>
      <c r="F455" s="633"/>
      <c r="G455" s="633"/>
      <c r="H455" s="633"/>
      <c r="I455" s="633"/>
      <c r="J455" s="633"/>
      <c r="K455" s="633"/>
      <c r="L455" s="633"/>
      <c r="M455" s="633"/>
      <c r="N455" s="633"/>
      <c r="O455" s="633"/>
      <c r="P455" s="633"/>
      <c r="Q455" s="633"/>
      <c r="R455" s="633"/>
      <c r="S455" s="633"/>
      <c r="T455" s="633"/>
      <c r="U455" s="633"/>
      <c r="V455" s="633"/>
      <c r="W455" s="633"/>
      <c r="X455" s="633"/>
      <c r="Y455" s="633"/>
      <c r="Z455" s="633"/>
    </row>
    <row r="456" spans="1:26" ht="12.75" customHeight="1" x14ac:dyDescent="0.2">
      <c r="A456" s="633"/>
      <c r="B456" s="633"/>
      <c r="C456" s="633"/>
      <c r="D456" s="633"/>
      <c r="E456" s="633"/>
      <c r="F456" s="633"/>
      <c r="G456" s="633"/>
      <c r="H456" s="633"/>
      <c r="I456" s="633"/>
      <c r="J456" s="633"/>
      <c r="K456" s="633"/>
      <c r="L456" s="633"/>
      <c r="M456" s="633"/>
      <c r="N456" s="633"/>
      <c r="O456" s="633"/>
      <c r="P456" s="633"/>
      <c r="Q456" s="633"/>
      <c r="R456" s="633"/>
      <c r="S456" s="633"/>
      <c r="T456" s="633"/>
      <c r="U456" s="633"/>
      <c r="V456" s="633"/>
      <c r="W456" s="633"/>
      <c r="X456" s="633"/>
      <c r="Y456" s="633"/>
      <c r="Z456" s="633"/>
    </row>
    <row r="457" spans="1:26" ht="12.75" customHeight="1" x14ac:dyDescent="0.2">
      <c r="A457" s="633"/>
      <c r="B457" s="633"/>
      <c r="C457" s="633"/>
      <c r="D457" s="633"/>
      <c r="E457" s="633"/>
      <c r="F457" s="633"/>
      <c r="G457" s="633"/>
      <c r="H457" s="633"/>
      <c r="I457" s="633"/>
      <c r="J457" s="633"/>
      <c r="K457" s="633"/>
      <c r="L457" s="633"/>
      <c r="M457" s="633"/>
      <c r="N457" s="633"/>
      <c r="O457" s="633"/>
      <c r="P457" s="633"/>
      <c r="Q457" s="633"/>
      <c r="R457" s="633"/>
      <c r="S457" s="633"/>
      <c r="T457" s="633"/>
      <c r="U457" s="633"/>
      <c r="V457" s="633"/>
      <c r="W457" s="633"/>
      <c r="X457" s="633"/>
      <c r="Y457" s="633"/>
      <c r="Z457" s="633"/>
    </row>
    <row r="458" spans="1:26" ht="12.75" customHeight="1" x14ac:dyDescent="0.2">
      <c r="A458" s="633"/>
      <c r="B458" s="633"/>
      <c r="C458" s="633"/>
      <c r="D458" s="633"/>
      <c r="E458" s="633"/>
      <c r="F458" s="633"/>
      <c r="G458" s="633"/>
      <c r="H458" s="633"/>
      <c r="I458" s="633"/>
      <c r="J458" s="633"/>
      <c r="K458" s="633"/>
      <c r="L458" s="633"/>
      <c r="M458" s="633"/>
      <c r="N458" s="633"/>
      <c r="O458" s="633"/>
      <c r="P458" s="633"/>
      <c r="Q458" s="633"/>
      <c r="R458" s="633"/>
      <c r="S458" s="633"/>
      <c r="T458" s="633"/>
      <c r="U458" s="633"/>
      <c r="V458" s="633"/>
      <c r="W458" s="633"/>
      <c r="X458" s="633"/>
      <c r="Y458" s="633"/>
      <c r="Z458" s="633"/>
    </row>
    <row r="459" spans="1:26" ht="12.75" customHeight="1" x14ac:dyDescent="0.2">
      <c r="A459" s="633"/>
      <c r="B459" s="633"/>
      <c r="C459" s="633"/>
      <c r="D459" s="633"/>
      <c r="E459" s="633"/>
      <c r="F459" s="633"/>
      <c r="G459" s="633"/>
      <c r="H459" s="633"/>
      <c r="I459" s="633"/>
      <c r="J459" s="633"/>
      <c r="K459" s="633"/>
      <c r="L459" s="633"/>
      <c r="M459" s="633"/>
      <c r="N459" s="633"/>
      <c r="O459" s="633"/>
      <c r="P459" s="633"/>
      <c r="Q459" s="633"/>
      <c r="R459" s="633"/>
      <c r="S459" s="633"/>
      <c r="T459" s="633"/>
      <c r="U459" s="633"/>
      <c r="V459" s="633"/>
      <c r="W459" s="633"/>
      <c r="X459" s="633"/>
      <c r="Y459" s="633"/>
      <c r="Z459" s="633"/>
    </row>
    <row r="460" spans="1:26" ht="12.75" customHeight="1" x14ac:dyDescent="0.2">
      <c r="A460" s="633"/>
      <c r="B460" s="633"/>
      <c r="C460" s="633"/>
      <c r="D460" s="633"/>
      <c r="E460" s="633"/>
      <c r="F460" s="633"/>
      <c r="G460" s="633"/>
      <c r="H460" s="633"/>
      <c r="I460" s="633"/>
      <c r="J460" s="633"/>
      <c r="K460" s="633"/>
      <c r="L460" s="633"/>
      <c r="M460" s="633"/>
      <c r="N460" s="633"/>
      <c r="O460" s="633"/>
      <c r="P460" s="633"/>
      <c r="Q460" s="633"/>
      <c r="R460" s="633"/>
      <c r="S460" s="633"/>
      <c r="T460" s="633"/>
      <c r="U460" s="633"/>
      <c r="V460" s="633"/>
      <c r="W460" s="633"/>
      <c r="X460" s="633"/>
      <c r="Y460" s="633"/>
      <c r="Z460" s="633"/>
    </row>
    <row r="461" spans="1:26" ht="12.75" customHeight="1" x14ac:dyDescent="0.2">
      <c r="A461" s="633"/>
      <c r="B461" s="633"/>
      <c r="C461" s="633"/>
      <c r="D461" s="633"/>
      <c r="E461" s="633"/>
      <c r="F461" s="633"/>
      <c r="G461" s="633"/>
      <c r="H461" s="633"/>
      <c r="I461" s="633"/>
      <c r="J461" s="633"/>
      <c r="K461" s="633"/>
      <c r="L461" s="633"/>
      <c r="M461" s="633"/>
      <c r="N461" s="633"/>
      <c r="O461" s="633"/>
      <c r="P461" s="633"/>
      <c r="Q461" s="633"/>
      <c r="R461" s="633"/>
      <c r="S461" s="633"/>
      <c r="T461" s="633"/>
      <c r="U461" s="633"/>
      <c r="V461" s="633"/>
      <c r="W461" s="633"/>
      <c r="X461" s="633"/>
      <c r="Y461" s="633"/>
      <c r="Z461" s="633"/>
    </row>
    <row r="462" spans="1:26" ht="12.75" customHeight="1" x14ac:dyDescent="0.2">
      <c r="A462" s="633"/>
      <c r="B462" s="633"/>
      <c r="C462" s="633"/>
      <c r="D462" s="633"/>
      <c r="E462" s="633"/>
      <c r="F462" s="633"/>
      <c r="G462" s="633"/>
      <c r="H462" s="633"/>
      <c r="I462" s="633"/>
      <c r="J462" s="633"/>
      <c r="K462" s="633"/>
      <c r="L462" s="633"/>
      <c r="M462" s="633"/>
      <c r="N462" s="633"/>
      <c r="O462" s="633"/>
      <c r="P462" s="633"/>
      <c r="Q462" s="633"/>
      <c r="R462" s="633"/>
      <c r="S462" s="633"/>
      <c r="T462" s="633"/>
      <c r="U462" s="633"/>
      <c r="V462" s="633"/>
      <c r="W462" s="633"/>
      <c r="X462" s="633"/>
      <c r="Y462" s="633"/>
      <c r="Z462" s="633"/>
    </row>
    <row r="463" spans="1:26" ht="12.75" customHeight="1" x14ac:dyDescent="0.2">
      <c r="A463" s="633"/>
      <c r="B463" s="633"/>
      <c r="C463" s="633"/>
      <c r="D463" s="633"/>
      <c r="E463" s="633"/>
      <c r="F463" s="633"/>
      <c r="G463" s="633"/>
      <c r="H463" s="633"/>
      <c r="I463" s="633"/>
      <c r="J463" s="633"/>
      <c r="K463" s="633"/>
      <c r="L463" s="633"/>
      <c r="M463" s="633"/>
      <c r="N463" s="633"/>
      <c r="O463" s="633"/>
      <c r="P463" s="633"/>
      <c r="Q463" s="633"/>
      <c r="R463" s="633"/>
      <c r="S463" s="633"/>
      <c r="T463" s="633"/>
      <c r="U463" s="633"/>
      <c r="V463" s="633"/>
      <c r="W463" s="633"/>
      <c r="X463" s="633"/>
      <c r="Y463" s="633"/>
      <c r="Z463" s="633"/>
    </row>
    <row r="464" spans="1:26" ht="12.75" customHeight="1" x14ac:dyDescent="0.2">
      <c r="A464" s="633"/>
      <c r="B464" s="633"/>
      <c r="C464" s="633"/>
      <c r="D464" s="633"/>
      <c r="E464" s="633"/>
      <c r="F464" s="633"/>
      <c r="G464" s="633"/>
      <c r="H464" s="633"/>
      <c r="I464" s="633"/>
      <c r="J464" s="633"/>
      <c r="K464" s="633"/>
      <c r="L464" s="633"/>
      <c r="M464" s="633"/>
      <c r="N464" s="633"/>
      <c r="O464" s="633"/>
      <c r="P464" s="633"/>
      <c r="Q464" s="633"/>
      <c r="R464" s="633"/>
      <c r="S464" s="633"/>
      <c r="T464" s="633"/>
      <c r="U464" s="633"/>
      <c r="V464" s="633"/>
      <c r="W464" s="633"/>
      <c r="X464" s="633"/>
      <c r="Y464" s="633"/>
      <c r="Z464" s="633"/>
    </row>
    <row r="465" spans="1:26" ht="12.75" customHeight="1" x14ac:dyDescent="0.2">
      <c r="A465" s="633"/>
      <c r="B465" s="633"/>
      <c r="C465" s="633"/>
      <c r="D465" s="633"/>
      <c r="E465" s="633"/>
      <c r="F465" s="633"/>
      <c r="G465" s="633"/>
      <c r="H465" s="633"/>
      <c r="I465" s="633"/>
      <c r="J465" s="633"/>
      <c r="K465" s="633"/>
      <c r="L465" s="633"/>
      <c r="M465" s="633"/>
      <c r="N465" s="633"/>
      <c r="O465" s="633"/>
      <c r="P465" s="633"/>
      <c r="Q465" s="633"/>
      <c r="R465" s="633"/>
      <c r="S465" s="633"/>
      <c r="T465" s="633"/>
      <c r="U465" s="633"/>
      <c r="V465" s="633"/>
      <c r="W465" s="633"/>
      <c r="X465" s="633"/>
      <c r="Y465" s="633"/>
      <c r="Z465" s="633"/>
    </row>
    <row r="466" spans="1:26" ht="12.75" customHeight="1" x14ac:dyDescent="0.2">
      <c r="A466" s="633"/>
      <c r="B466" s="633"/>
      <c r="C466" s="633"/>
      <c r="D466" s="633"/>
      <c r="E466" s="633"/>
      <c r="F466" s="633"/>
      <c r="G466" s="633"/>
      <c r="H466" s="633"/>
      <c r="I466" s="633"/>
      <c r="J466" s="633"/>
      <c r="K466" s="633"/>
      <c r="L466" s="633"/>
      <c r="M466" s="633"/>
      <c r="N466" s="633"/>
      <c r="O466" s="633"/>
      <c r="P466" s="633"/>
      <c r="Q466" s="633"/>
      <c r="R466" s="633"/>
      <c r="S466" s="633"/>
      <c r="T466" s="633"/>
      <c r="U466" s="633"/>
      <c r="V466" s="633"/>
      <c r="W466" s="633"/>
      <c r="X466" s="633"/>
      <c r="Y466" s="633"/>
      <c r="Z466" s="633"/>
    </row>
    <row r="467" spans="1:26" ht="12.75" customHeight="1" x14ac:dyDescent="0.2">
      <c r="A467" s="633"/>
      <c r="B467" s="633"/>
      <c r="C467" s="633"/>
      <c r="D467" s="633"/>
      <c r="E467" s="633"/>
      <c r="F467" s="633"/>
      <c r="G467" s="633"/>
      <c r="H467" s="633"/>
      <c r="I467" s="633"/>
      <c r="J467" s="633"/>
      <c r="K467" s="633"/>
      <c r="L467" s="633"/>
      <c r="M467" s="633"/>
      <c r="N467" s="633"/>
      <c r="O467" s="633"/>
      <c r="P467" s="633"/>
      <c r="Q467" s="633"/>
      <c r="R467" s="633"/>
      <c r="S467" s="633"/>
      <c r="T467" s="633"/>
      <c r="U467" s="633"/>
      <c r="V467" s="633"/>
      <c r="W467" s="633"/>
      <c r="X467" s="633"/>
      <c r="Y467" s="633"/>
      <c r="Z467" s="633"/>
    </row>
    <row r="468" spans="1:26" ht="12.75" customHeight="1" x14ac:dyDescent="0.2">
      <c r="A468" s="633"/>
      <c r="B468" s="633"/>
      <c r="C468" s="633"/>
      <c r="D468" s="633"/>
      <c r="E468" s="633"/>
      <c r="F468" s="633"/>
      <c r="G468" s="633"/>
      <c r="H468" s="633"/>
      <c r="I468" s="633"/>
      <c r="J468" s="633"/>
      <c r="K468" s="633"/>
      <c r="L468" s="633"/>
      <c r="M468" s="633"/>
      <c r="N468" s="633"/>
      <c r="O468" s="633"/>
      <c r="P468" s="633"/>
      <c r="Q468" s="633"/>
      <c r="R468" s="633"/>
      <c r="S468" s="633"/>
      <c r="T468" s="633"/>
      <c r="U468" s="633"/>
      <c r="V468" s="633"/>
      <c r="W468" s="633"/>
      <c r="X468" s="633"/>
      <c r="Y468" s="633"/>
      <c r="Z468" s="633"/>
    </row>
    <row r="469" spans="1:26" ht="12.75" customHeight="1" x14ac:dyDescent="0.2">
      <c r="A469" s="633"/>
      <c r="B469" s="633"/>
      <c r="C469" s="633"/>
      <c r="D469" s="633"/>
      <c r="E469" s="633"/>
      <c r="F469" s="633"/>
      <c r="G469" s="633"/>
      <c r="H469" s="633"/>
      <c r="I469" s="633"/>
      <c r="J469" s="633"/>
      <c r="K469" s="633"/>
      <c r="L469" s="633"/>
      <c r="M469" s="633"/>
      <c r="N469" s="633"/>
      <c r="O469" s="633"/>
      <c r="P469" s="633"/>
      <c r="Q469" s="633"/>
      <c r="R469" s="633"/>
      <c r="S469" s="633"/>
      <c r="T469" s="633"/>
      <c r="U469" s="633"/>
      <c r="V469" s="633"/>
      <c r="W469" s="633"/>
      <c r="X469" s="633"/>
      <c r="Y469" s="633"/>
      <c r="Z469" s="633"/>
    </row>
    <row r="470" spans="1:26" ht="12.75" customHeight="1" x14ac:dyDescent="0.2">
      <c r="A470" s="633"/>
      <c r="B470" s="633"/>
      <c r="C470" s="633"/>
      <c r="D470" s="633"/>
      <c r="E470" s="633"/>
      <c r="F470" s="633"/>
      <c r="G470" s="633"/>
      <c r="H470" s="633"/>
      <c r="I470" s="633"/>
      <c r="J470" s="633"/>
      <c r="K470" s="633"/>
      <c r="L470" s="633"/>
      <c r="M470" s="633"/>
      <c r="N470" s="633"/>
      <c r="O470" s="633"/>
      <c r="P470" s="633"/>
      <c r="Q470" s="633"/>
      <c r="R470" s="633"/>
      <c r="S470" s="633"/>
      <c r="T470" s="633"/>
      <c r="U470" s="633"/>
      <c r="V470" s="633"/>
      <c r="W470" s="633"/>
      <c r="X470" s="633"/>
      <c r="Y470" s="633"/>
      <c r="Z470" s="633"/>
    </row>
    <row r="471" spans="1:26" ht="12.75" customHeight="1" x14ac:dyDescent="0.2">
      <c r="A471" s="633"/>
      <c r="B471" s="633"/>
      <c r="C471" s="633"/>
      <c r="D471" s="633"/>
      <c r="E471" s="633"/>
      <c r="F471" s="633"/>
      <c r="G471" s="633"/>
      <c r="H471" s="633"/>
      <c r="I471" s="633"/>
      <c r="J471" s="633"/>
      <c r="K471" s="633"/>
      <c r="L471" s="633"/>
      <c r="M471" s="633"/>
      <c r="N471" s="633"/>
      <c r="O471" s="633"/>
      <c r="P471" s="633"/>
      <c r="Q471" s="633"/>
      <c r="R471" s="633"/>
      <c r="S471" s="633"/>
      <c r="T471" s="633"/>
      <c r="U471" s="633"/>
      <c r="V471" s="633"/>
      <c r="W471" s="633"/>
      <c r="X471" s="633"/>
      <c r="Y471" s="633"/>
      <c r="Z471" s="633"/>
    </row>
    <row r="472" spans="1:26" ht="12.75" customHeight="1" x14ac:dyDescent="0.2">
      <c r="A472" s="633"/>
      <c r="B472" s="633"/>
      <c r="C472" s="633"/>
      <c r="D472" s="633"/>
      <c r="E472" s="633"/>
      <c r="F472" s="633"/>
      <c r="G472" s="633"/>
      <c r="H472" s="633"/>
      <c r="I472" s="633"/>
      <c r="J472" s="633"/>
      <c r="K472" s="633"/>
      <c r="L472" s="633"/>
      <c r="M472" s="633"/>
      <c r="N472" s="633"/>
      <c r="O472" s="633"/>
      <c r="P472" s="633"/>
      <c r="Q472" s="633"/>
      <c r="R472" s="633"/>
      <c r="S472" s="633"/>
      <c r="T472" s="633"/>
      <c r="U472" s="633"/>
      <c r="V472" s="633"/>
      <c r="W472" s="633"/>
      <c r="X472" s="633"/>
      <c r="Y472" s="633"/>
      <c r="Z472" s="633"/>
    </row>
    <row r="473" spans="1:26" ht="12.75" customHeight="1" x14ac:dyDescent="0.2">
      <c r="A473" s="633"/>
      <c r="B473" s="633"/>
      <c r="C473" s="633"/>
      <c r="D473" s="633"/>
      <c r="E473" s="633"/>
      <c r="F473" s="633"/>
      <c r="G473" s="633"/>
      <c r="H473" s="633"/>
      <c r="I473" s="633"/>
      <c r="J473" s="633"/>
      <c r="K473" s="633"/>
      <c r="L473" s="633"/>
      <c r="M473" s="633"/>
      <c r="N473" s="633"/>
      <c r="O473" s="633"/>
      <c r="P473" s="633"/>
      <c r="Q473" s="633"/>
      <c r="R473" s="633"/>
      <c r="S473" s="633"/>
      <c r="T473" s="633"/>
      <c r="U473" s="633"/>
      <c r="V473" s="633"/>
      <c r="W473" s="633"/>
      <c r="X473" s="633"/>
      <c r="Y473" s="633"/>
      <c r="Z473" s="633"/>
    </row>
    <row r="474" spans="1:26" ht="12.75" customHeight="1" x14ac:dyDescent="0.2">
      <c r="A474" s="633"/>
      <c r="B474" s="633"/>
      <c r="C474" s="633"/>
      <c r="D474" s="633"/>
      <c r="E474" s="633"/>
      <c r="F474" s="633"/>
      <c r="G474" s="633"/>
      <c r="H474" s="633"/>
      <c r="I474" s="633"/>
      <c r="J474" s="633"/>
      <c r="K474" s="633"/>
      <c r="L474" s="633"/>
      <c r="M474" s="633"/>
      <c r="N474" s="633"/>
      <c r="O474" s="633"/>
      <c r="P474" s="633"/>
      <c r="Q474" s="633"/>
      <c r="R474" s="633"/>
      <c r="S474" s="633"/>
      <c r="T474" s="633"/>
      <c r="U474" s="633"/>
      <c r="V474" s="633"/>
      <c r="W474" s="633"/>
      <c r="X474" s="633"/>
      <c r="Y474" s="633"/>
      <c r="Z474" s="633"/>
    </row>
    <row r="475" spans="1:26" ht="12.75" customHeight="1" x14ac:dyDescent="0.2">
      <c r="A475" s="633"/>
      <c r="B475" s="633"/>
      <c r="C475" s="633"/>
      <c r="D475" s="633"/>
      <c r="E475" s="633"/>
      <c r="F475" s="633"/>
      <c r="G475" s="633"/>
      <c r="H475" s="633"/>
      <c r="I475" s="633"/>
      <c r="J475" s="633"/>
      <c r="K475" s="633"/>
      <c r="L475" s="633"/>
      <c r="M475" s="633"/>
      <c r="N475" s="633"/>
      <c r="O475" s="633"/>
      <c r="P475" s="633"/>
      <c r="Q475" s="633"/>
      <c r="R475" s="633"/>
      <c r="S475" s="633"/>
      <c r="T475" s="633"/>
      <c r="U475" s="633"/>
      <c r="V475" s="633"/>
      <c r="W475" s="633"/>
      <c r="X475" s="633"/>
      <c r="Y475" s="633"/>
      <c r="Z475" s="633"/>
    </row>
    <row r="476" spans="1:26" ht="12.75" customHeight="1" x14ac:dyDescent="0.2">
      <c r="A476" s="633"/>
      <c r="B476" s="633"/>
      <c r="C476" s="633"/>
      <c r="D476" s="633"/>
      <c r="E476" s="633"/>
      <c r="F476" s="633"/>
      <c r="G476" s="633"/>
      <c r="H476" s="633"/>
      <c r="I476" s="633"/>
      <c r="J476" s="633"/>
      <c r="K476" s="633"/>
      <c r="L476" s="633"/>
      <c r="M476" s="633"/>
      <c r="N476" s="633"/>
      <c r="O476" s="633"/>
      <c r="P476" s="633"/>
      <c r="Q476" s="633"/>
      <c r="R476" s="633"/>
      <c r="S476" s="633"/>
      <c r="T476" s="633"/>
      <c r="U476" s="633"/>
      <c r="V476" s="633"/>
      <c r="W476" s="633"/>
      <c r="X476" s="633"/>
      <c r="Y476" s="633"/>
      <c r="Z476" s="633"/>
    </row>
    <row r="477" spans="1:26" ht="12.75" customHeight="1" x14ac:dyDescent="0.2">
      <c r="A477" s="633"/>
      <c r="B477" s="633"/>
      <c r="C477" s="633"/>
      <c r="D477" s="633"/>
      <c r="E477" s="633"/>
      <c r="F477" s="633"/>
      <c r="G477" s="633"/>
      <c r="H477" s="633"/>
      <c r="I477" s="633"/>
      <c r="J477" s="633"/>
      <c r="K477" s="633"/>
      <c r="L477" s="633"/>
      <c r="M477" s="633"/>
      <c r="N477" s="633"/>
      <c r="O477" s="633"/>
      <c r="P477" s="633"/>
      <c r="Q477" s="633"/>
      <c r="R477" s="633"/>
      <c r="S477" s="633"/>
      <c r="T477" s="633"/>
      <c r="U477" s="633"/>
      <c r="V477" s="633"/>
      <c r="W477" s="633"/>
      <c r="X477" s="633"/>
      <c r="Y477" s="633"/>
      <c r="Z477" s="633"/>
    </row>
    <row r="478" spans="1:26" ht="12.75" customHeight="1" x14ac:dyDescent="0.2">
      <c r="A478" s="633"/>
      <c r="B478" s="633"/>
      <c r="C478" s="633"/>
      <c r="D478" s="633"/>
      <c r="E478" s="633"/>
      <c r="F478" s="633"/>
      <c r="G478" s="633"/>
      <c r="H478" s="633"/>
      <c r="I478" s="633"/>
      <c r="J478" s="633"/>
      <c r="K478" s="633"/>
      <c r="L478" s="633"/>
      <c r="M478" s="633"/>
      <c r="N478" s="633"/>
      <c r="O478" s="633"/>
      <c r="P478" s="633"/>
      <c r="Q478" s="633"/>
      <c r="R478" s="633"/>
      <c r="S478" s="633"/>
      <c r="T478" s="633"/>
      <c r="U478" s="633"/>
      <c r="V478" s="633"/>
      <c r="W478" s="633"/>
      <c r="X478" s="633"/>
      <c r="Y478" s="633"/>
      <c r="Z478" s="633"/>
    </row>
    <row r="479" spans="1:26" ht="12.75" customHeight="1" x14ac:dyDescent="0.2">
      <c r="A479" s="633"/>
      <c r="B479" s="633"/>
      <c r="C479" s="633"/>
      <c r="D479" s="633"/>
      <c r="E479" s="633"/>
      <c r="F479" s="633"/>
      <c r="G479" s="633"/>
      <c r="H479" s="633"/>
      <c r="I479" s="633"/>
      <c r="J479" s="633"/>
      <c r="K479" s="633"/>
      <c r="L479" s="633"/>
      <c r="M479" s="633"/>
      <c r="N479" s="633"/>
      <c r="O479" s="633"/>
      <c r="P479" s="633"/>
      <c r="Q479" s="633"/>
      <c r="R479" s="633"/>
      <c r="S479" s="633"/>
      <c r="T479" s="633"/>
      <c r="U479" s="633"/>
      <c r="V479" s="633"/>
      <c r="W479" s="633"/>
      <c r="X479" s="633"/>
      <c r="Y479" s="633"/>
      <c r="Z479" s="633"/>
    </row>
    <row r="480" spans="1:26" ht="12.75" customHeight="1" x14ac:dyDescent="0.2">
      <c r="A480" s="633"/>
      <c r="B480" s="633"/>
      <c r="C480" s="633"/>
      <c r="D480" s="633"/>
      <c r="E480" s="633"/>
      <c r="F480" s="633"/>
      <c r="G480" s="633"/>
      <c r="H480" s="633"/>
      <c r="I480" s="633"/>
      <c r="J480" s="633"/>
      <c r="K480" s="633"/>
      <c r="L480" s="633"/>
      <c r="M480" s="633"/>
      <c r="N480" s="633"/>
      <c r="O480" s="633"/>
      <c r="P480" s="633"/>
      <c r="Q480" s="633"/>
      <c r="R480" s="633"/>
      <c r="S480" s="633"/>
      <c r="T480" s="633"/>
      <c r="U480" s="633"/>
      <c r="V480" s="633"/>
      <c r="W480" s="633"/>
      <c r="X480" s="633"/>
      <c r="Y480" s="633"/>
      <c r="Z480" s="633"/>
    </row>
    <row r="481" spans="1:26" ht="12.75" customHeight="1" x14ac:dyDescent="0.2">
      <c r="A481" s="633"/>
      <c r="B481" s="633"/>
      <c r="C481" s="633"/>
      <c r="D481" s="633"/>
      <c r="E481" s="633"/>
      <c r="F481" s="633"/>
      <c r="G481" s="633"/>
      <c r="H481" s="633"/>
      <c r="I481" s="633"/>
      <c r="J481" s="633"/>
      <c r="K481" s="633"/>
      <c r="L481" s="633"/>
      <c r="M481" s="633"/>
      <c r="N481" s="633"/>
      <c r="O481" s="633"/>
      <c r="P481" s="633"/>
      <c r="Q481" s="633"/>
      <c r="R481" s="633"/>
      <c r="S481" s="633"/>
      <c r="T481" s="633"/>
      <c r="U481" s="633"/>
      <c r="V481" s="633"/>
      <c r="W481" s="633"/>
      <c r="X481" s="633"/>
      <c r="Y481" s="633"/>
      <c r="Z481" s="633"/>
    </row>
    <row r="482" spans="1:26" ht="12.75" customHeight="1" x14ac:dyDescent="0.2">
      <c r="A482" s="633"/>
      <c r="B482" s="633"/>
      <c r="C482" s="633"/>
      <c r="D482" s="633"/>
      <c r="E482" s="633"/>
      <c r="F482" s="633"/>
      <c r="G482" s="633"/>
      <c r="H482" s="633"/>
      <c r="I482" s="633"/>
      <c r="J482" s="633"/>
      <c r="K482" s="633"/>
      <c r="L482" s="633"/>
      <c r="M482" s="633"/>
      <c r="N482" s="633"/>
      <c r="O482" s="633"/>
      <c r="P482" s="633"/>
      <c r="Q482" s="633"/>
      <c r="R482" s="633"/>
      <c r="S482" s="633"/>
      <c r="T482" s="633"/>
      <c r="U482" s="633"/>
      <c r="V482" s="633"/>
      <c r="W482" s="633"/>
      <c r="X482" s="633"/>
      <c r="Y482" s="633"/>
      <c r="Z482" s="633"/>
    </row>
    <row r="483" spans="1:26" ht="12.75" customHeight="1" x14ac:dyDescent="0.2">
      <c r="A483" s="633"/>
      <c r="B483" s="633"/>
      <c r="C483" s="633"/>
      <c r="D483" s="633"/>
      <c r="E483" s="633"/>
      <c r="F483" s="633"/>
      <c r="G483" s="633"/>
      <c r="H483" s="633"/>
      <c r="I483" s="633"/>
      <c r="J483" s="633"/>
      <c r="K483" s="633"/>
      <c r="L483" s="633"/>
      <c r="M483" s="633"/>
      <c r="N483" s="633"/>
      <c r="O483" s="633"/>
      <c r="P483" s="633"/>
      <c r="Q483" s="633"/>
      <c r="R483" s="633"/>
      <c r="S483" s="633"/>
      <c r="T483" s="633"/>
      <c r="U483" s="633"/>
      <c r="V483" s="633"/>
      <c r="W483" s="633"/>
      <c r="X483" s="633"/>
      <c r="Y483" s="633"/>
      <c r="Z483" s="633"/>
    </row>
    <row r="484" spans="1:26" ht="12.75" customHeight="1" x14ac:dyDescent="0.2">
      <c r="A484" s="633"/>
      <c r="B484" s="633"/>
      <c r="C484" s="633"/>
      <c r="D484" s="633"/>
      <c r="E484" s="633"/>
      <c r="F484" s="633"/>
      <c r="G484" s="633"/>
      <c r="H484" s="633"/>
      <c r="I484" s="633"/>
      <c r="J484" s="633"/>
      <c r="K484" s="633"/>
      <c r="L484" s="633"/>
      <c r="M484" s="633"/>
      <c r="N484" s="633"/>
      <c r="O484" s="633"/>
      <c r="P484" s="633"/>
      <c r="Q484" s="633"/>
      <c r="R484" s="633"/>
      <c r="S484" s="633"/>
      <c r="T484" s="633"/>
      <c r="U484" s="633"/>
      <c r="V484" s="633"/>
      <c r="W484" s="633"/>
      <c r="X484" s="633"/>
      <c r="Y484" s="633"/>
      <c r="Z484" s="633"/>
    </row>
    <row r="485" spans="1:26" ht="12.75" customHeight="1" x14ac:dyDescent="0.2">
      <c r="A485" s="633"/>
      <c r="B485" s="633"/>
      <c r="C485" s="633"/>
      <c r="D485" s="633"/>
      <c r="E485" s="633"/>
      <c r="F485" s="633"/>
      <c r="G485" s="633"/>
      <c r="H485" s="633"/>
      <c r="I485" s="633"/>
      <c r="J485" s="633"/>
      <c r="K485" s="633"/>
      <c r="L485" s="633"/>
      <c r="M485" s="633"/>
      <c r="N485" s="633"/>
      <c r="O485" s="633"/>
      <c r="P485" s="633"/>
      <c r="Q485" s="633"/>
      <c r="R485" s="633"/>
      <c r="S485" s="633"/>
      <c r="T485" s="633"/>
      <c r="U485" s="633"/>
      <c r="V485" s="633"/>
      <c r="W485" s="633"/>
      <c r="X485" s="633"/>
      <c r="Y485" s="633"/>
      <c r="Z485" s="633"/>
    </row>
    <row r="486" spans="1:26" ht="12.75" customHeight="1" x14ac:dyDescent="0.2">
      <c r="A486" s="633"/>
      <c r="B486" s="633"/>
      <c r="C486" s="633"/>
      <c r="D486" s="633"/>
      <c r="E486" s="633"/>
      <c r="F486" s="633"/>
      <c r="G486" s="633"/>
      <c r="H486" s="633"/>
      <c r="I486" s="633"/>
      <c r="J486" s="633"/>
      <c r="K486" s="633"/>
      <c r="L486" s="633"/>
      <c r="M486" s="633"/>
      <c r="N486" s="633"/>
      <c r="O486" s="633"/>
      <c r="P486" s="633"/>
      <c r="Q486" s="633"/>
      <c r="R486" s="633"/>
      <c r="S486" s="633"/>
      <c r="T486" s="633"/>
      <c r="U486" s="633"/>
      <c r="V486" s="633"/>
      <c r="W486" s="633"/>
      <c r="X486" s="633"/>
      <c r="Y486" s="633"/>
      <c r="Z486" s="633"/>
    </row>
    <row r="487" spans="1:26" ht="12.75" customHeight="1" x14ac:dyDescent="0.2">
      <c r="A487" s="633"/>
      <c r="B487" s="633"/>
      <c r="C487" s="633"/>
      <c r="D487" s="633"/>
      <c r="E487" s="633"/>
      <c r="F487" s="633"/>
      <c r="G487" s="633"/>
      <c r="H487" s="633"/>
      <c r="I487" s="633"/>
      <c r="J487" s="633"/>
      <c r="K487" s="633"/>
      <c r="L487" s="633"/>
      <c r="M487" s="633"/>
      <c r="N487" s="633"/>
      <c r="O487" s="633"/>
      <c r="P487" s="633"/>
      <c r="Q487" s="633"/>
      <c r="R487" s="633"/>
      <c r="S487" s="633"/>
      <c r="T487" s="633"/>
      <c r="U487" s="633"/>
      <c r="V487" s="633"/>
      <c r="W487" s="633"/>
      <c r="X487" s="633"/>
      <c r="Y487" s="633"/>
      <c r="Z487" s="633"/>
    </row>
    <row r="488" spans="1:26" ht="12.75" customHeight="1" x14ac:dyDescent="0.2">
      <c r="A488" s="633"/>
      <c r="B488" s="633"/>
      <c r="C488" s="633"/>
      <c r="D488" s="633"/>
      <c r="E488" s="633"/>
      <c r="F488" s="633"/>
      <c r="G488" s="633"/>
      <c r="H488" s="633"/>
      <c r="I488" s="633"/>
      <c r="J488" s="633"/>
      <c r="K488" s="633"/>
      <c r="L488" s="633"/>
      <c r="M488" s="633"/>
      <c r="N488" s="633"/>
      <c r="O488" s="633"/>
      <c r="P488" s="633"/>
      <c r="Q488" s="633"/>
      <c r="R488" s="633"/>
      <c r="S488" s="633"/>
      <c r="T488" s="633"/>
      <c r="U488" s="633"/>
      <c r="V488" s="633"/>
      <c r="W488" s="633"/>
      <c r="X488" s="633"/>
      <c r="Y488" s="633"/>
      <c r="Z488" s="633"/>
    </row>
    <row r="489" spans="1:26" ht="12.75" customHeight="1" x14ac:dyDescent="0.2">
      <c r="A489" s="633"/>
      <c r="B489" s="633"/>
      <c r="C489" s="633"/>
      <c r="D489" s="633"/>
      <c r="E489" s="633"/>
      <c r="F489" s="633"/>
      <c r="G489" s="633"/>
      <c r="H489" s="633"/>
      <c r="I489" s="633"/>
      <c r="J489" s="633"/>
      <c r="K489" s="633"/>
      <c r="L489" s="633"/>
      <c r="M489" s="633"/>
      <c r="N489" s="633"/>
      <c r="O489" s="633"/>
      <c r="P489" s="633"/>
      <c r="Q489" s="633"/>
      <c r="R489" s="633"/>
      <c r="S489" s="633"/>
      <c r="T489" s="633"/>
      <c r="U489" s="633"/>
      <c r="V489" s="633"/>
      <c r="W489" s="633"/>
      <c r="X489" s="633"/>
      <c r="Y489" s="633"/>
      <c r="Z489" s="633"/>
    </row>
    <row r="490" spans="1:26" ht="12.75" customHeight="1" x14ac:dyDescent="0.2">
      <c r="A490" s="633"/>
      <c r="B490" s="633"/>
      <c r="C490" s="633"/>
      <c r="D490" s="633"/>
      <c r="E490" s="633"/>
      <c r="F490" s="633"/>
      <c r="G490" s="633"/>
      <c r="H490" s="633"/>
      <c r="I490" s="633"/>
      <c r="J490" s="633"/>
      <c r="K490" s="633"/>
      <c r="L490" s="633"/>
      <c r="M490" s="633"/>
      <c r="N490" s="633"/>
      <c r="O490" s="633"/>
      <c r="P490" s="633"/>
      <c r="Q490" s="633"/>
      <c r="R490" s="633"/>
      <c r="S490" s="633"/>
      <c r="T490" s="633"/>
      <c r="U490" s="633"/>
      <c r="V490" s="633"/>
      <c r="W490" s="633"/>
      <c r="X490" s="633"/>
      <c r="Y490" s="633"/>
      <c r="Z490" s="633"/>
    </row>
    <row r="491" spans="1:26" ht="12.75" customHeight="1" x14ac:dyDescent="0.2">
      <c r="A491" s="633"/>
      <c r="B491" s="633"/>
      <c r="C491" s="633"/>
      <c r="D491" s="633"/>
      <c r="E491" s="633"/>
      <c r="F491" s="633"/>
      <c r="G491" s="633"/>
      <c r="H491" s="633"/>
      <c r="I491" s="633"/>
      <c r="J491" s="633"/>
      <c r="K491" s="633"/>
      <c r="L491" s="633"/>
      <c r="M491" s="633"/>
      <c r="N491" s="633"/>
      <c r="O491" s="633"/>
      <c r="P491" s="633"/>
      <c r="Q491" s="633"/>
      <c r="R491" s="633"/>
      <c r="S491" s="633"/>
      <c r="T491" s="633"/>
      <c r="U491" s="633"/>
      <c r="V491" s="633"/>
      <c r="W491" s="633"/>
      <c r="X491" s="633"/>
      <c r="Y491" s="633"/>
      <c r="Z491" s="633"/>
    </row>
    <row r="492" spans="1:26" ht="12.75" customHeight="1" x14ac:dyDescent="0.2">
      <c r="A492" s="633"/>
      <c r="B492" s="633"/>
      <c r="C492" s="633"/>
      <c r="D492" s="633"/>
      <c r="E492" s="633"/>
      <c r="F492" s="633"/>
      <c r="G492" s="633"/>
      <c r="H492" s="633"/>
      <c r="I492" s="633"/>
      <c r="J492" s="633"/>
      <c r="K492" s="633"/>
      <c r="L492" s="633"/>
      <c r="M492" s="633"/>
      <c r="N492" s="633"/>
      <c r="O492" s="633"/>
      <c r="P492" s="633"/>
      <c r="Q492" s="633"/>
      <c r="R492" s="633"/>
      <c r="S492" s="633"/>
      <c r="T492" s="633"/>
      <c r="U492" s="633"/>
      <c r="V492" s="633"/>
      <c r="W492" s="633"/>
      <c r="X492" s="633"/>
      <c r="Y492" s="633"/>
      <c r="Z492" s="633"/>
    </row>
    <row r="493" spans="1:26" ht="12.75" customHeight="1" x14ac:dyDescent="0.2">
      <c r="A493" s="633"/>
      <c r="B493" s="633"/>
      <c r="C493" s="633"/>
      <c r="D493" s="633"/>
      <c r="E493" s="633"/>
      <c r="F493" s="633"/>
      <c r="G493" s="633"/>
      <c r="H493" s="633"/>
      <c r="I493" s="633"/>
      <c r="J493" s="633"/>
      <c r="K493" s="633"/>
      <c r="L493" s="633"/>
      <c r="M493" s="633"/>
      <c r="N493" s="633"/>
      <c r="O493" s="633"/>
      <c r="P493" s="633"/>
      <c r="Q493" s="633"/>
      <c r="R493" s="633"/>
      <c r="S493" s="633"/>
      <c r="T493" s="633"/>
      <c r="U493" s="633"/>
      <c r="V493" s="633"/>
      <c r="W493" s="633"/>
      <c r="X493" s="633"/>
      <c r="Y493" s="633"/>
      <c r="Z493" s="633"/>
    </row>
    <row r="494" spans="1:26" ht="12.75" customHeight="1" x14ac:dyDescent="0.2">
      <c r="A494" s="633"/>
      <c r="B494" s="633"/>
      <c r="C494" s="633"/>
      <c r="D494" s="633"/>
      <c r="E494" s="633"/>
      <c r="F494" s="633"/>
      <c r="G494" s="633"/>
      <c r="H494" s="633"/>
      <c r="I494" s="633"/>
      <c r="J494" s="633"/>
      <c r="K494" s="633"/>
      <c r="L494" s="633"/>
      <c r="M494" s="633"/>
      <c r="N494" s="633"/>
      <c r="O494" s="633"/>
      <c r="P494" s="633"/>
      <c r="Q494" s="633"/>
      <c r="R494" s="633"/>
      <c r="S494" s="633"/>
      <c r="T494" s="633"/>
      <c r="U494" s="633"/>
      <c r="V494" s="633"/>
      <c r="W494" s="633"/>
      <c r="X494" s="633"/>
      <c r="Y494" s="633"/>
      <c r="Z494" s="633"/>
    </row>
    <row r="495" spans="1:26" ht="12.75" customHeight="1" x14ac:dyDescent="0.2">
      <c r="A495" s="633"/>
      <c r="B495" s="633"/>
      <c r="C495" s="633"/>
      <c r="D495" s="633"/>
      <c r="E495" s="633"/>
      <c r="F495" s="633"/>
      <c r="G495" s="633"/>
      <c r="H495" s="633"/>
      <c r="I495" s="633"/>
      <c r="J495" s="633"/>
      <c r="K495" s="633"/>
      <c r="L495" s="633"/>
      <c r="M495" s="633"/>
      <c r="N495" s="633"/>
      <c r="O495" s="633"/>
      <c r="P495" s="633"/>
      <c r="Q495" s="633"/>
      <c r="R495" s="633"/>
      <c r="S495" s="633"/>
      <c r="T495" s="633"/>
      <c r="U495" s="633"/>
      <c r="V495" s="633"/>
      <c r="W495" s="633"/>
      <c r="X495" s="633"/>
      <c r="Y495" s="633"/>
      <c r="Z495" s="633"/>
    </row>
    <row r="496" spans="1:26" ht="12.75" customHeight="1" x14ac:dyDescent="0.2">
      <c r="A496" s="633"/>
      <c r="B496" s="633"/>
      <c r="C496" s="633"/>
      <c r="D496" s="633"/>
      <c r="E496" s="633"/>
      <c r="F496" s="633"/>
      <c r="G496" s="633"/>
      <c r="H496" s="633"/>
      <c r="I496" s="633"/>
      <c r="J496" s="633"/>
      <c r="K496" s="633"/>
      <c r="L496" s="633"/>
      <c r="M496" s="633"/>
      <c r="N496" s="633"/>
      <c r="O496" s="633"/>
      <c r="P496" s="633"/>
      <c r="Q496" s="633"/>
      <c r="R496" s="633"/>
      <c r="S496" s="633"/>
      <c r="T496" s="633"/>
      <c r="U496" s="633"/>
      <c r="V496" s="633"/>
      <c r="W496" s="633"/>
      <c r="X496" s="633"/>
      <c r="Y496" s="633"/>
      <c r="Z496" s="633"/>
    </row>
    <row r="497" spans="1:26" ht="12.75" customHeight="1" x14ac:dyDescent="0.2">
      <c r="A497" s="633"/>
      <c r="B497" s="633"/>
      <c r="C497" s="633"/>
      <c r="D497" s="633"/>
      <c r="E497" s="633"/>
      <c r="F497" s="633"/>
      <c r="G497" s="633"/>
      <c r="H497" s="633"/>
      <c r="I497" s="633"/>
      <c r="J497" s="633"/>
      <c r="K497" s="633"/>
      <c r="L497" s="633"/>
      <c r="M497" s="633"/>
      <c r="N497" s="633"/>
      <c r="O497" s="633"/>
      <c r="P497" s="633"/>
      <c r="Q497" s="633"/>
      <c r="R497" s="633"/>
      <c r="S497" s="633"/>
      <c r="T497" s="633"/>
      <c r="U497" s="633"/>
      <c r="V497" s="633"/>
      <c r="W497" s="633"/>
      <c r="X497" s="633"/>
      <c r="Y497" s="633"/>
      <c r="Z497" s="633"/>
    </row>
    <row r="498" spans="1:26" ht="12.75" customHeight="1" x14ac:dyDescent="0.2">
      <c r="A498" s="633"/>
      <c r="B498" s="633"/>
      <c r="C498" s="633"/>
      <c r="D498" s="633"/>
      <c r="E498" s="633"/>
      <c r="F498" s="633"/>
      <c r="G498" s="633"/>
      <c r="H498" s="633"/>
      <c r="I498" s="633"/>
      <c r="J498" s="633"/>
      <c r="K498" s="633"/>
      <c r="L498" s="633"/>
      <c r="M498" s="633"/>
      <c r="N498" s="633"/>
      <c r="O498" s="633"/>
      <c r="P498" s="633"/>
      <c r="Q498" s="633"/>
      <c r="R498" s="633"/>
      <c r="S498" s="633"/>
      <c r="T498" s="633"/>
      <c r="U498" s="633"/>
      <c r="V498" s="633"/>
      <c r="W498" s="633"/>
      <c r="X498" s="633"/>
      <c r="Y498" s="633"/>
      <c r="Z498" s="633"/>
    </row>
    <row r="499" spans="1:26" ht="12.75" customHeight="1" x14ac:dyDescent="0.2">
      <c r="A499" s="633"/>
      <c r="B499" s="633"/>
      <c r="C499" s="633"/>
      <c r="D499" s="633"/>
      <c r="E499" s="633"/>
      <c r="F499" s="633"/>
      <c r="G499" s="633"/>
      <c r="H499" s="633"/>
      <c r="I499" s="633"/>
      <c r="J499" s="633"/>
      <c r="K499" s="633"/>
      <c r="L499" s="633"/>
      <c r="M499" s="633"/>
      <c r="N499" s="633"/>
      <c r="O499" s="633"/>
      <c r="P499" s="633"/>
      <c r="Q499" s="633"/>
      <c r="R499" s="633"/>
      <c r="S499" s="633"/>
      <c r="T499" s="633"/>
      <c r="U499" s="633"/>
      <c r="V499" s="633"/>
      <c r="W499" s="633"/>
      <c r="X499" s="633"/>
      <c r="Y499" s="633"/>
      <c r="Z499" s="633"/>
    </row>
    <row r="500" spans="1:26" ht="12.75" customHeight="1" x14ac:dyDescent="0.2">
      <c r="A500" s="633"/>
      <c r="B500" s="633"/>
      <c r="C500" s="633"/>
      <c r="D500" s="633"/>
      <c r="E500" s="633"/>
      <c r="F500" s="633"/>
      <c r="G500" s="633"/>
      <c r="H500" s="633"/>
      <c r="I500" s="633"/>
      <c r="J500" s="633"/>
      <c r="K500" s="633"/>
      <c r="L500" s="633"/>
      <c r="M500" s="633"/>
      <c r="N500" s="633"/>
      <c r="O500" s="633"/>
      <c r="P500" s="633"/>
      <c r="Q500" s="633"/>
      <c r="R500" s="633"/>
      <c r="S500" s="633"/>
      <c r="T500" s="633"/>
      <c r="U500" s="633"/>
      <c r="V500" s="633"/>
      <c r="W500" s="633"/>
      <c r="X500" s="633"/>
      <c r="Y500" s="633"/>
      <c r="Z500" s="633"/>
    </row>
    <row r="501" spans="1:26" ht="12.75" customHeight="1" x14ac:dyDescent="0.2">
      <c r="A501" s="633"/>
      <c r="B501" s="633"/>
      <c r="C501" s="633"/>
      <c r="D501" s="633"/>
      <c r="E501" s="633"/>
      <c r="F501" s="633"/>
      <c r="G501" s="633"/>
      <c r="H501" s="633"/>
      <c r="I501" s="633"/>
      <c r="J501" s="633"/>
      <c r="K501" s="633"/>
      <c r="L501" s="633"/>
      <c r="M501" s="633"/>
      <c r="N501" s="633"/>
      <c r="O501" s="633"/>
      <c r="P501" s="633"/>
      <c r="Q501" s="633"/>
      <c r="R501" s="633"/>
      <c r="S501" s="633"/>
      <c r="T501" s="633"/>
      <c r="U501" s="633"/>
      <c r="V501" s="633"/>
      <c r="W501" s="633"/>
      <c r="X501" s="633"/>
      <c r="Y501" s="633"/>
      <c r="Z501" s="633"/>
    </row>
    <row r="502" spans="1:26" ht="12.75" customHeight="1" x14ac:dyDescent="0.2">
      <c r="A502" s="633"/>
      <c r="B502" s="633"/>
      <c r="C502" s="633"/>
      <c r="D502" s="633"/>
      <c r="E502" s="633"/>
      <c r="F502" s="633"/>
      <c r="G502" s="633"/>
      <c r="H502" s="633"/>
      <c r="I502" s="633"/>
      <c r="J502" s="633"/>
      <c r="K502" s="633"/>
      <c r="L502" s="633"/>
      <c r="M502" s="633"/>
      <c r="N502" s="633"/>
      <c r="O502" s="633"/>
      <c r="P502" s="633"/>
      <c r="Q502" s="633"/>
      <c r="R502" s="633"/>
      <c r="S502" s="633"/>
      <c r="T502" s="633"/>
      <c r="U502" s="633"/>
      <c r="V502" s="633"/>
      <c r="W502" s="633"/>
      <c r="X502" s="633"/>
      <c r="Y502" s="633"/>
      <c r="Z502" s="633"/>
    </row>
    <row r="503" spans="1:26" ht="12.75" customHeight="1" x14ac:dyDescent="0.2">
      <c r="A503" s="633"/>
      <c r="B503" s="633"/>
      <c r="C503" s="633"/>
      <c r="D503" s="633"/>
      <c r="E503" s="633"/>
      <c r="F503" s="633"/>
      <c r="G503" s="633"/>
      <c r="H503" s="633"/>
      <c r="I503" s="633"/>
      <c r="J503" s="633"/>
      <c r="K503" s="633"/>
      <c r="L503" s="633"/>
      <c r="M503" s="633"/>
      <c r="N503" s="633"/>
      <c r="O503" s="633"/>
      <c r="P503" s="633"/>
      <c r="Q503" s="633"/>
      <c r="R503" s="633"/>
      <c r="S503" s="633"/>
      <c r="T503" s="633"/>
      <c r="U503" s="633"/>
      <c r="V503" s="633"/>
      <c r="W503" s="633"/>
      <c r="X503" s="633"/>
      <c r="Y503" s="633"/>
      <c r="Z503" s="633"/>
    </row>
    <row r="504" spans="1:26" ht="12.75" customHeight="1" x14ac:dyDescent="0.2">
      <c r="A504" s="633"/>
      <c r="B504" s="633"/>
      <c r="C504" s="633"/>
      <c r="D504" s="633"/>
      <c r="E504" s="633"/>
      <c r="F504" s="633"/>
      <c r="G504" s="633"/>
      <c r="H504" s="633"/>
      <c r="I504" s="633"/>
      <c r="J504" s="633"/>
      <c r="K504" s="633"/>
      <c r="L504" s="633"/>
      <c r="M504" s="633"/>
      <c r="N504" s="633"/>
      <c r="O504" s="633"/>
      <c r="P504" s="633"/>
      <c r="Q504" s="633"/>
      <c r="R504" s="633"/>
      <c r="S504" s="633"/>
      <c r="T504" s="633"/>
      <c r="U504" s="633"/>
      <c r="V504" s="633"/>
      <c r="W504" s="633"/>
      <c r="X504" s="633"/>
      <c r="Y504" s="633"/>
      <c r="Z504" s="633"/>
    </row>
    <row r="505" spans="1:26" ht="12.75" customHeight="1" x14ac:dyDescent="0.2">
      <c r="A505" s="633"/>
      <c r="B505" s="633"/>
      <c r="C505" s="633"/>
      <c r="D505" s="633"/>
      <c r="E505" s="633"/>
      <c r="F505" s="633"/>
      <c r="G505" s="633"/>
      <c r="H505" s="633"/>
      <c r="I505" s="633"/>
      <c r="J505" s="633"/>
      <c r="K505" s="633"/>
      <c r="L505" s="633"/>
      <c r="M505" s="633"/>
      <c r="N505" s="633"/>
      <c r="O505" s="633"/>
      <c r="P505" s="633"/>
      <c r="Q505" s="633"/>
      <c r="R505" s="633"/>
      <c r="S505" s="633"/>
      <c r="T505" s="633"/>
      <c r="U505" s="633"/>
      <c r="V505" s="633"/>
      <c r="W505" s="633"/>
      <c r="X505" s="633"/>
      <c r="Y505" s="633"/>
      <c r="Z505" s="633"/>
    </row>
    <row r="506" spans="1:26" ht="12.75" customHeight="1" x14ac:dyDescent="0.2">
      <c r="A506" s="633"/>
      <c r="B506" s="633"/>
      <c r="C506" s="633"/>
      <c r="D506" s="633"/>
      <c r="E506" s="633"/>
      <c r="F506" s="633"/>
      <c r="G506" s="633"/>
      <c r="H506" s="633"/>
      <c r="I506" s="633"/>
      <c r="J506" s="633"/>
      <c r="K506" s="633"/>
      <c r="L506" s="633"/>
      <c r="M506" s="633"/>
      <c r="N506" s="633"/>
      <c r="O506" s="633"/>
      <c r="P506" s="633"/>
      <c r="Q506" s="633"/>
      <c r="R506" s="633"/>
      <c r="S506" s="633"/>
      <c r="T506" s="633"/>
      <c r="U506" s="633"/>
      <c r="V506" s="633"/>
      <c r="W506" s="633"/>
      <c r="X506" s="633"/>
      <c r="Y506" s="633"/>
      <c r="Z506" s="633"/>
    </row>
    <row r="507" spans="1:26" ht="12.75" customHeight="1" x14ac:dyDescent="0.2">
      <c r="A507" s="633"/>
      <c r="B507" s="633"/>
      <c r="C507" s="633"/>
      <c r="D507" s="633"/>
      <c r="E507" s="633"/>
      <c r="F507" s="633"/>
      <c r="G507" s="633"/>
      <c r="H507" s="633"/>
      <c r="I507" s="633"/>
      <c r="J507" s="633"/>
      <c r="K507" s="633"/>
      <c r="L507" s="633"/>
      <c r="M507" s="633"/>
      <c r="N507" s="633"/>
      <c r="O507" s="633"/>
      <c r="P507" s="633"/>
      <c r="Q507" s="633"/>
      <c r="R507" s="633"/>
      <c r="S507" s="633"/>
      <c r="T507" s="633"/>
      <c r="U507" s="633"/>
      <c r="V507" s="633"/>
      <c r="W507" s="633"/>
      <c r="X507" s="633"/>
      <c r="Y507" s="633"/>
      <c r="Z507" s="633"/>
    </row>
    <row r="508" spans="1:26" ht="12.75" customHeight="1" x14ac:dyDescent="0.2">
      <c r="A508" s="633"/>
      <c r="B508" s="633"/>
      <c r="C508" s="633"/>
      <c r="D508" s="633"/>
      <c r="E508" s="633"/>
      <c r="F508" s="633"/>
      <c r="G508" s="633"/>
      <c r="H508" s="633"/>
      <c r="I508" s="633"/>
      <c r="J508" s="633"/>
      <c r="K508" s="633"/>
      <c r="L508" s="633"/>
      <c r="M508" s="633"/>
      <c r="N508" s="633"/>
      <c r="O508" s="633"/>
      <c r="P508" s="633"/>
      <c r="Q508" s="633"/>
      <c r="R508" s="633"/>
      <c r="S508" s="633"/>
      <c r="T508" s="633"/>
      <c r="U508" s="633"/>
      <c r="V508" s="633"/>
      <c r="W508" s="633"/>
      <c r="X508" s="633"/>
      <c r="Y508" s="633"/>
      <c r="Z508" s="633"/>
    </row>
    <row r="509" spans="1:26" ht="12.75" customHeight="1" x14ac:dyDescent="0.2">
      <c r="A509" s="633"/>
      <c r="B509" s="633"/>
      <c r="C509" s="633"/>
      <c r="D509" s="633"/>
      <c r="E509" s="633"/>
      <c r="F509" s="633"/>
      <c r="G509" s="633"/>
      <c r="H509" s="633"/>
      <c r="I509" s="633"/>
      <c r="J509" s="633"/>
      <c r="K509" s="633"/>
      <c r="L509" s="633"/>
      <c r="M509" s="633"/>
      <c r="N509" s="633"/>
      <c r="O509" s="633"/>
      <c r="P509" s="633"/>
      <c r="Q509" s="633"/>
      <c r="R509" s="633"/>
      <c r="S509" s="633"/>
      <c r="T509" s="633"/>
      <c r="U509" s="633"/>
      <c r="V509" s="633"/>
      <c r="W509" s="633"/>
      <c r="X509" s="633"/>
      <c r="Y509" s="633"/>
      <c r="Z509" s="633"/>
    </row>
    <row r="510" spans="1:26" ht="12.75" customHeight="1" x14ac:dyDescent="0.2">
      <c r="A510" s="633"/>
      <c r="B510" s="633"/>
      <c r="C510" s="633"/>
      <c r="D510" s="633"/>
      <c r="E510" s="633"/>
      <c r="F510" s="633"/>
      <c r="G510" s="633"/>
      <c r="H510" s="633"/>
      <c r="I510" s="633"/>
      <c r="J510" s="633"/>
      <c r="K510" s="633"/>
      <c r="L510" s="633"/>
      <c r="M510" s="633"/>
      <c r="N510" s="633"/>
      <c r="O510" s="633"/>
      <c r="P510" s="633"/>
      <c r="Q510" s="633"/>
      <c r="R510" s="633"/>
      <c r="S510" s="633"/>
      <c r="T510" s="633"/>
      <c r="U510" s="633"/>
      <c r="V510" s="633"/>
      <c r="W510" s="633"/>
      <c r="X510" s="633"/>
      <c r="Y510" s="633"/>
      <c r="Z510" s="633"/>
    </row>
    <row r="511" spans="1:26" ht="12.75" customHeight="1" x14ac:dyDescent="0.2">
      <c r="A511" s="633"/>
      <c r="B511" s="633"/>
      <c r="C511" s="633"/>
      <c r="D511" s="633"/>
      <c r="E511" s="633"/>
      <c r="F511" s="633"/>
      <c r="G511" s="633"/>
      <c r="H511" s="633"/>
      <c r="I511" s="633"/>
      <c r="J511" s="633"/>
      <c r="K511" s="633"/>
      <c r="L511" s="633"/>
      <c r="M511" s="633"/>
      <c r="N511" s="633"/>
      <c r="O511" s="633"/>
      <c r="P511" s="633"/>
      <c r="Q511" s="633"/>
      <c r="R511" s="633"/>
      <c r="S511" s="633"/>
      <c r="T511" s="633"/>
      <c r="U511" s="633"/>
      <c r="V511" s="633"/>
      <c r="W511" s="633"/>
      <c r="X511" s="633"/>
      <c r="Y511" s="633"/>
      <c r="Z511" s="633"/>
    </row>
    <row r="512" spans="1:26" ht="12.75" customHeight="1" x14ac:dyDescent="0.2">
      <c r="A512" s="633"/>
      <c r="B512" s="633"/>
      <c r="C512" s="633"/>
      <c r="D512" s="633"/>
      <c r="E512" s="633"/>
      <c r="F512" s="633"/>
      <c r="G512" s="633"/>
      <c r="H512" s="633"/>
      <c r="I512" s="633"/>
      <c r="J512" s="633"/>
      <c r="K512" s="633"/>
      <c r="L512" s="633"/>
      <c r="M512" s="633"/>
      <c r="N512" s="633"/>
      <c r="O512" s="633"/>
      <c r="P512" s="633"/>
      <c r="Q512" s="633"/>
      <c r="R512" s="633"/>
      <c r="S512" s="633"/>
      <c r="T512" s="633"/>
      <c r="U512" s="633"/>
      <c r="V512" s="633"/>
      <c r="W512" s="633"/>
      <c r="X512" s="633"/>
      <c r="Y512" s="633"/>
      <c r="Z512" s="633"/>
    </row>
    <row r="513" spans="1:26" ht="12.75" customHeight="1" x14ac:dyDescent="0.2">
      <c r="A513" s="633"/>
      <c r="B513" s="633"/>
      <c r="C513" s="633"/>
      <c r="D513" s="633"/>
      <c r="E513" s="633"/>
      <c r="F513" s="633"/>
      <c r="G513" s="633"/>
      <c r="H513" s="633"/>
      <c r="I513" s="633"/>
      <c r="J513" s="633"/>
      <c r="K513" s="633"/>
      <c r="L513" s="633"/>
      <c r="M513" s="633"/>
      <c r="N513" s="633"/>
      <c r="O513" s="633"/>
      <c r="P513" s="633"/>
      <c r="Q513" s="633"/>
      <c r="R513" s="633"/>
      <c r="S513" s="633"/>
      <c r="T513" s="633"/>
      <c r="U513" s="633"/>
      <c r="V513" s="633"/>
      <c r="W513" s="633"/>
      <c r="X513" s="633"/>
      <c r="Y513" s="633"/>
      <c r="Z513" s="633"/>
    </row>
    <row r="514" spans="1:26" ht="12.75" customHeight="1" x14ac:dyDescent="0.2">
      <c r="A514" s="633"/>
      <c r="B514" s="633"/>
      <c r="C514" s="633"/>
      <c r="D514" s="633"/>
      <c r="E514" s="633"/>
      <c r="F514" s="633"/>
      <c r="G514" s="633"/>
      <c r="H514" s="633"/>
      <c r="I514" s="633"/>
      <c r="J514" s="633"/>
      <c r="K514" s="633"/>
      <c r="L514" s="633"/>
      <c r="M514" s="633"/>
      <c r="N514" s="633"/>
      <c r="O514" s="633"/>
      <c r="P514" s="633"/>
      <c r="Q514" s="633"/>
      <c r="R514" s="633"/>
      <c r="S514" s="633"/>
      <c r="T514" s="633"/>
      <c r="U514" s="633"/>
      <c r="V514" s="633"/>
      <c r="W514" s="633"/>
      <c r="X514" s="633"/>
      <c r="Y514" s="633"/>
      <c r="Z514" s="633"/>
    </row>
    <row r="515" spans="1:26" ht="12.75" customHeight="1" x14ac:dyDescent="0.2">
      <c r="A515" s="633"/>
      <c r="B515" s="633"/>
      <c r="C515" s="633"/>
      <c r="D515" s="633"/>
      <c r="E515" s="633"/>
      <c r="F515" s="633"/>
      <c r="G515" s="633"/>
      <c r="H515" s="633"/>
      <c r="I515" s="633"/>
      <c r="J515" s="633"/>
      <c r="K515" s="633"/>
      <c r="L515" s="633"/>
      <c r="M515" s="633"/>
      <c r="N515" s="633"/>
      <c r="O515" s="633"/>
      <c r="P515" s="633"/>
      <c r="Q515" s="633"/>
      <c r="R515" s="633"/>
      <c r="S515" s="633"/>
      <c r="T515" s="633"/>
      <c r="U515" s="633"/>
      <c r="V515" s="633"/>
      <c r="W515" s="633"/>
      <c r="X515" s="633"/>
      <c r="Y515" s="633"/>
      <c r="Z515" s="633"/>
    </row>
    <row r="516" spans="1:26" ht="12.75" customHeight="1" x14ac:dyDescent="0.2">
      <c r="A516" s="633"/>
      <c r="B516" s="633"/>
      <c r="C516" s="633"/>
      <c r="D516" s="633"/>
      <c r="E516" s="633"/>
      <c r="F516" s="633"/>
      <c r="G516" s="633"/>
      <c r="H516" s="633"/>
      <c r="I516" s="633"/>
      <c r="J516" s="633"/>
      <c r="K516" s="633"/>
      <c r="L516" s="633"/>
      <c r="M516" s="633"/>
      <c r="N516" s="633"/>
      <c r="O516" s="633"/>
      <c r="P516" s="633"/>
      <c r="Q516" s="633"/>
      <c r="R516" s="633"/>
      <c r="S516" s="633"/>
      <c r="T516" s="633"/>
      <c r="U516" s="633"/>
      <c r="V516" s="633"/>
      <c r="W516" s="633"/>
      <c r="X516" s="633"/>
      <c r="Y516" s="633"/>
      <c r="Z516" s="633"/>
    </row>
    <row r="517" spans="1:26" ht="12.75" customHeight="1" x14ac:dyDescent="0.2">
      <c r="A517" s="633"/>
      <c r="B517" s="633"/>
      <c r="C517" s="633"/>
      <c r="D517" s="633"/>
      <c r="E517" s="633"/>
      <c r="F517" s="633"/>
      <c r="G517" s="633"/>
      <c r="H517" s="633"/>
      <c r="I517" s="633"/>
      <c r="J517" s="633"/>
      <c r="K517" s="633"/>
      <c r="L517" s="633"/>
      <c r="M517" s="633"/>
      <c r="N517" s="633"/>
      <c r="O517" s="633"/>
      <c r="P517" s="633"/>
      <c r="Q517" s="633"/>
      <c r="R517" s="633"/>
      <c r="S517" s="633"/>
      <c r="T517" s="633"/>
      <c r="U517" s="633"/>
      <c r="V517" s="633"/>
      <c r="W517" s="633"/>
      <c r="X517" s="633"/>
      <c r="Y517" s="633"/>
      <c r="Z517" s="633"/>
    </row>
    <row r="518" spans="1:26" ht="12.75" customHeight="1" x14ac:dyDescent="0.2">
      <c r="A518" s="633"/>
      <c r="B518" s="633"/>
      <c r="C518" s="633"/>
      <c r="D518" s="633"/>
      <c r="E518" s="633"/>
      <c r="F518" s="633"/>
      <c r="G518" s="633"/>
      <c r="H518" s="633"/>
      <c r="I518" s="633"/>
      <c r="J518" s="633"/>
      <c r="K518" s="633"/>
      <c r="L518" s="633"/>
      <c r="M518" s="633"/>
      <c r="N518" s="633"/>
      <c r="O518" s="633"/>
      <c r="P518" s="633"/>
      <c r="Q518" s="633"/>
      <c r="R518" s="633"/>
      <c r="S518" s="633"/>
      <c r="T518" s="633"/>
      <c r="U518" s="633"/>
      <c r="V518" s="633"/>
      <c r="W518" s="633"/>
      <c r="X518" s="633"/>
      <c r="Y518" s="633"/>
      <c r="Z518" s="633"/>
    </row>
    <row r="519" spans="1:26" ht="12.75" customHeight="1" x14ac:dyDescent="0.2">
      <c r="A519" s="633"/>
      <c r="B519" s="633"/>
      <c r="C519" s="633"/>
      <c r="D519" s="633"/>
      <c r="E519" s="633"/>
      <c r="F519" s="633"/>
      <c r="G519" s="633"/>
      <c r="H519" s="633"/>
      <c r="I519" s="633"/>
      <c r="J519" s="633"/>
      <c r="K519" s="633"/>
      <c r="L519" s="633"/>
      <c r="M519" s="633"/>
      <c r="N519" s="633"/>
      <c r="O519" s="633"/>
      <c r="P519" s="633"/>
      <c r="Q519" s="633"/>
      <c r="R519" s="633"/>
      <c r="S519" s="633"/>
      <c r="T519" s="633"/>
      <c r="U519" s="633"/>
      <c r="V519" s="633"/>
      <c r="W519" s="633"/>
      <c r="X519" s="633"/>
      <c r="Y519" s="633"/>
      <c r="Z519" s="633"/>
    </row>
    <row r="520" spans="1:26" ht="12.75" customHeight="1" x14ac:dyDescent="0.2">
      <c r="A520" s="633"/>
      <c r="B520" s="633"/>
      <c r="C520" s="633"/>
      <c r="D520" s="633"/>
      <c r="E520" s="633"/>
      <c r="F520" s="633"/>
      <c r="G520" s="633"/>
      <c r="H520" s="633"/>
      <c r="I520" s="633"/>
      <c r="J520" s="633"/>
      <c r="K520" s="633"/>
      <c r="L520" s="633"/>
      <c r="M520" s="633"/>
      <c r="N520" s="633"/>
      <c r="O520" s="633"/>
      <c r="P520" s="633"/>
      <c r="Q520" s="633"/>
      <c r="R520" s="633"/>
      <c r="S520" s="633"/>
      <c r="T520" s="633"/>
      <c r="U520" s="633"/>
      <c r="V520" s="633"/>
      <c r="W520" s="633"/>
      <c r="X520" s="633"/>
      <c r="Y520" s="633"/>
      <c r="Z520" s="633"/>
    </row>
    <row r="521" spans="1:26" ht="12.75" customHeight="1" x14ac:dyDescent="0.2">
      <c r="A521" s="633"/>
      <c r="B521" s="633"/>
      <c r="C521" s="633"/>
      <c r="D521" s="633"/>
      <c r="E521" s="633"/>
      <c r="F521" s="633"/>
      <c r="G521" s="633"/>
      <c r="H521" s="633"/>
      <c r="I521" s="633"/>
      <c r="J521" s="633"/>
      <c r="K521" s="633"/>
      <c r="L521" s="633"/>
      <c r="M521" s="633"/>
      <c r="N521" s="633"/>
      <c r="O521" s="633"/>
      <c r="P521" s="633"/>
      <c r="Q521" s="633"/>
      <c r="R521" s="633"/>
      <c r="S521" s="633"/>
      <c r="T521" s="633"/>
      <c r="U521" s="633"/>
      <c r="V521" s="633"/>
      <c r="W521" s="633"/>
      <c r="X521" s="633"/>
      <c r="Y521" s="633"/>
      <c r="Z521" s="633"/>
    </row>
    <row r="522" spans="1:26" ht="12.75" customHeight="1" x14ac:dyDescent="0.2">
      <c r="A522" s="633"/>
      <c r="B522" s="633"/>
      <c r="C522" s="633"/>
      <c r="D522" s="633"/>
      <c r="E522" s="633"/>
      <c r="F522" s="633"/>
      <c r="G522" s="633"/>
      <c r="H522" s="633"/>
      <c r="I522" s="633"/>
      <c r="J522" s="633"/>
      <c r="K522" s="633"/>
      <c r="L522" s="633"/>
      <c r="M522" s="633"/>
      <c r="N522" s="633"/>
      <c r="O522" s="633"/>
      <c r="P522" s="633"/>
      <c r="Q522" s="633"/>
      <c r="R522" s="633"/>
      <c r="S522" s="633"/>
      <c r="T522" s="633"/>
      <c r="U522" s="633"/>
      <c r="V522" s="633"/>
      <c r="W522" s="633"/>
      <c r="X522" s="633"/>
      <c r="Y522" s="633"/>
      <c r="Z522" s="633"/>
    </row>
    <row r="523" spans="1:26" ht="12.75" customHeight="1" x14ac:dyDescent="0.2">
      <c r="A523" s="633"/>
      <c r="B523" s="633"/>
      <c r="C523" s="633"/>
      <c r="D523" s="633"/>
      <c r="E523" s="633"/>
      <c r="F523" s="633"/>
      <c r="G523" s="633"/>
      <c r="H523" s="633"/>
      <c r="I523" s="633"/>
      <c r="J523" s="633"/>
      <c r="K523" s="633"/>
      <c r="L523" s="633"/>
      <c r="M523" s="633"/>
      <c r="N523" s="633"/>
      <c r="O523" s="633"/>
      <c r="P523" s="633"/>
      <c r="Q523" s="633"/>
      <c r="R523" s="633"/>
      <c r="S523" s="633"/>
      <c r="T523" s="633"/>
      <c r="U523" s="633"/>
      <c r="V523" s="633"/>
      <c r="W523" s="633"/>
      <c r="X523" s="633"/>
      <c r="Y523" s="633"/>
      <c r="Z523" s="633"/>
    </row>
    <row r="524" spans="1:26" ht="12.75" customHeight="1" x14ac:dyDescent="0.2">
      <c r="A524" s="633"/>
      <c r="B524" s="633"/>
      <c r="C524" s="633"/>
      <c r="D524" s="633"/>
      <c r="E524" s="633"/>
      <c r="F524" s="633"/>
      <c r="G524" s="633"/>
      <c r="H524" s="633"/>
      <c r="I524" s="633"/>
      <c r="J524" s="633"/>
      <c r="K524" s="633"/>
      <c r="L524" s="633"/>
      <c r="M524" s="633"/>
      <c r="N524" s="633"/>
      <c r="O524" s="633"/>
      <c r="P524" s="633"/>
      <c r="Q524" s="633"/>
      <c r="R524" s="633"/>
      <c r="S524" s="633"/>
      <c r="T524" s="633"/>
      <c r="U524" s="633"/>
      <c r="V524" s="633"/>
      <c r="W524" s="633"/>
      <c r="X524" s="633"/>
      <c r="Y524" s="633"/>
      <c r="Z524" s="633"/>
    </row>
    <row r="525" spans="1:26" ht="12.75" customHeight="1" x14ac:dyDescent="0.2">
      <c r="A525" s="633"/>
      <c r="B525" s="633"/>
      <c r="C525" s="633"/>
      <c r="D525" s="633"/>
      <c r="E525" s="633"/>
      <c r="F525" s="633"/>
      <c r="G525" s="633"/>
      <c r="H525" s="633"/>
      <c r="I525" s="633"/>
      <c r="J525" s="633"/>
      <c r="K525" s="633"/>
      <c r="L525" s="633"/>
      <c r="M525" s="633"/>
      <c r="N525" s="633"/>
      <c r="O525" s="633"/>
      <c r="P525" s="633"/>
      <c r="Q525" s="633"/>
      <c r="R525" s="633"/>
      <c r="S525" s="633"/>
      <c r="T525" s="633"/>
      <c r="U525" s="633"/>
      <c r="V525" s="633"/>
      <c r="W525" s="633"/>
      <c r="X525" s="633"/>
      <c r="Y525" s="633"/>
      <c r="Z525" s="633"/>
    </row>
    <row r="526" spans="1:26" ht="12.75" customHeight="1" x14ac:dyDescent="0.2">
      <c r="A526" s="633"/>
      <c r="B526" s="633"/>
      <c r="C526" s="633"/>
      <c r="D526" s="633"/>
      <c r="E526" s="633"/>
      <c r="F526" s="633"/>
      <c r="G526" s="633"/>
      <c r="H526" s="633"/>
      <c r="I526" s="633"/>
      <c r="J526" s="633"/>
      <c r="K526" s="633"/>
      <c r="L526" s="633"/>
      <c r="M526" s="633"/>
      <c r="N526" s="633"/>
      <c r="O526" s="633"/>
      <c r="P526" s="633"/>
      <c r="Q526" s="633"/>
      <c r="R526" s="633"/>
      <c r="S526" s="633"/>
      <c r="T526" s="633"/>
      <c r="U526" s="633"/>
      <c r="V526" s="633"/>
      <c r="W526" s="633"/>
      <c r="X526" s="633"/>
      <c r="Y526" s="633"/>
      <c r="Z526" s="633"/>
    </row>
    <row r="527" spans="1:26" ht="12.75" customHeight="1" x14ac:dyDescent="0.2">
      <c r="A527" s="633"/>
      <c r="B527" s="633"/>
      <c r="C527" s="633"/>
      <c r="D527" s="633"/>
      <c r="E527" s="633"/>
      <c r="F527" s="633"/>
      <c r="G527" s="633"/>
      <c r="H527" s="633"/>
      <c r="I527" s="633"/>
      <c r="J527" s="633"/>
      <c r="K527" s="633"/>
      <c r="L527" s="633"/>
      <c r="M527" s="633"/>
      <c r="N527" s="633"/>
      <c r="O527" s="633"/>
      <c r="P527" s="633"/>
      <c r="Q527" s="633"/>
      <c r="R527" s="633"/>
      <c r="S527" s="633"/>
      <c r="T527" s="633"/>
      <c r="U527" s="633"/>
      <c r="V527" s="633"/>
      <c r="W527" s="633"/>
      <c r="X527" s="633"/>
      <c r="Y527" s="633"/>
      <c r="Z527" s="633"/>
    </row>
    <row r="528" spans="1:26" ht="12.75" customHeight="1" x14ac:dyDescent="0.2">
      <c r="A528" s="633"/>
      <c r="B528" s="633"/>
      <c r="C528" s="633"/>
      <c r="D528" s="633"/>
      <c r="E528" s="633"/>
      <c r="F528" s="633"/>
      <c r="G528" s="633"/>
      <c r="H528" s="633"/>
      <c r="I528" s="633"/>
      <c r="J528" s="633"/>
      <c r="K528" s="633"/>
      <c r="L528" s="633"/>
      <c r="M528" s="633"/>
      <c r="N528" s="633"/>
      <c r="O528" s="633"/>
      <c r="P528" s="633"/>
      <c r="Q528" s="633"/>
      <c r="R528" s="633"/>
      <c r="S528" s="633"/>
      <c r="T528" s="633"/>
      <c r="U528" s="633"/>
      <c r="V528" s="633"/>
      <c r="W528" s="633"/>
      <c r="X528" s="633"/>
      <c r="Y528" s="633"/>
      <c r="Z528" s="633"/>
    </row>
    <row r="529" spans="1:26" ht="12.75" customHeight="1" x14ac:dyDescent="0.2">
      <c r="A529" s="633"/>
      <c r="B529" s="633"/>
      <c r="C529" s="633"/>
      <c r="D529" s="633"/>
      <c r="E529" s="633"/>
      <c r="F529" s="633"/>
      <c r="G529" s="633"/>
      <c r="H529" s="633"/>
      <c r="I529" s="633"/>
      <c r="J529" s="633"/>
      <c r="K529" s="633"/>
      <c r="L529" s="633"/>
      <c r="M529" s="633"/>
      <c r="N529" s="633"/>
      <c r="O529" s="633"/>
      <c r="P529" s="633"/>
      <c r="Q529" s="633"/>
      <c r="R529" s="633"/>
      <c r="S529" s="633"/>
      <c r="T529" s="633"/>
      <c r="U529" s="633"/>
      <c r="V529" s="633"/>
      <c r="W529" s="633"/>
      <c r="X529" s="633"/>
      <c r="Y529" s="633"/>
      <c r="Z529" s="633"/>
    </row>
    <row r="530" spans="1:26" ht="12.75" customHeight="1" x14ac:dyDescent="0.2">
      <c r="A530" s="633"/>
      <c r="B530" s="633"/>
      <c r="C530" s="633"/>
      <c r="D530" s="633"/>
      <c r="E530" s="633"/>
      <c r="F530" s="633"/>
      <c r="G530" s="633"/>
      <c r="H530" s="633"/>
      <c r="I530" s="633"/>
      <c r="J530" s="633"/>
      <c r="K530" s="633"/>
      <c r="L530" s="633"/>
      <c r="M530" s="633"/>
      <c r="N530" s="633"/>
      <c r="O530" s="633"/>
      <c r="P530" s="633"/>
      <c r="Q530" s="633"/>
      <c r="R530" s="633"/>
      <c r="S530" s="633"/>
      <c r="T530" s="633"/>
      <c r="U530" s="633"/>
      <c r="V530" s="633"/>
      <c r="W530" s="633"/>
      <c r="X530" s="633"/>
      <c r="Y530" s="633"/>
      <c r="Z530" s="633"/>
    </row>
    <row r="531" spans="1:26" ht="12.75" customHeight="1" x14ac:dyDescent="0.2">
      <c r="A531" s="633"/>
      <c r="B531" s="633"/>
      <c r="C531" s="633"/>
      <c r="D531" s="633"/>
      <c r="E531" s="633"/>
      <c r="F531" s="633"/>
      <c r="G531" s="633"/>
      <c r="H531" s="633"/>
      <c r="I531" s="633"/>
      <c r="J531" s="633"/>
      <c r="K531" s="633"/>
      <c r="L531" s="633"/>
      <c r="M531" s="633"/>
      <c r="N531" s="633"/>
      <c r="O531" s="633"/>
      <c r="P531" s="633"/>
      <c r="Q531" s="633"/>
      <c r="R531" s="633"/>
      <c r="S531" s="633"/>
      <c r="T531" s="633"/>
      <c r="U531" s="633"/>
      <c r="V531" s="633"/>
      <c r="W531" s="633"/>
      <c r="X531" s="633"/>
      <c r="Y531" s="633"/>
      <c r="Z531" s="633"/>
    </row>
    <row r="532" spans="1:26" ht="12.75" customHeight="1" x14ac:dyDescent="0.2">
      <c r="A532" s="633"/>
      <c r="B532" s="633"/>
      <c r="C532" s="633"/>
      <c r="D532" s="633"/>
      <c r="E532" s="633"/>
      <c r="F532" s="633"/>
      <c r="G532" s="633"/>
      <c r="H532" s="633"/>
      <c r="I532" s="633"/>
      <c r="J532" s="633"/>
      <c r="K532" s="633"/>
      <c r="L532" s="633"/>
      <c r="M532" s="633"/>
      <c r="N532" s="633"/>
      <c r="O532" s="633"/>
      <c r="P532" s="633"/>
      <c r="Q532" s="633"/>
      <c r="R532" s="633"/>
      <c r="S532" s="633"/>
      <c r="T532" s="633"/>
      <c r="U532" s="633"/>
      <c r="V532" s="633"/>
      <c r="W532" s="633"/>
      <c r="X532" s="633"/>
      <c r="Y532" s="633"/>
      <c r="Z532" s="633"/>
    </row>
    <row r="533" spans="1:26" ht="12.75" customHeight="1" x14ac:dyDescent="0.2">
      <c r="A533" s="633"/>
      <c r="B533" s="633"/>
      <c r="C533" s="633"/>
      <c r="D533" s="633"/>
      <c r="E533" s="633"/>
      <c r="F533" s="633"/>
      <c r="G533" s="633"/>
      <c r="H533" s="633"/>
      <c r="I533" s="633"/>
      <c r="J533" s="633"/>
      <c r="K533" s="633"/>
      <c r="L533" s="633"/>
      <c r="M533" s="633"/>
      <c r="N533" s="633"/>
      <c r="O533" s="633"/>
      <c r="P533" s="633"/>
      <c r="Q533" s="633"/>
      <c r="R533" s="633"/>
      <c r="S533" s="633"/>
      <c r="T533" s="633"/>
      <c r="U533" s="633"/>
      <c r="V533" s="633"/>
      <c r="W533" s="633"/>
      <c r="X533" s="633"/>
      <c r="Y533" s="633"/>
      <c r="Z533" s="633"/>
    </row>
    <row r="534" spans="1:26" ht="12.75" customHeight="1" x14ac:dyDescent="0.2">
      <c r="A534" s="633"/>
      <c r="B534" s="633"/>
      <c r="C534" s="633"/>
      <c r="D534" s="633"/>
      <c r="E534" s="633"/>
      <c r="F534" s="633"/>
      <c r="G534" s="633"/>
      <c r="H534" s="633"/>
      <c r="I534" s="633"/>
      <c r="J534" s="633"/>
      <c r="K534" s="633"/>
      <c r="L534" s="633"/>
      <c r="M534" s="633"/>
      <c r="N534" s="633"/>
      <c r="O534" s="633"/>
      <c r="P534" s="633"/>
      <c r="Q534" s="633"/>
      <c r="R534" s="633"/>
      <c r="S534" s="633"/>
      <c r="T534" s="633"/>
      <c r="U534" s="633"/>
      <c r="V534" s="633"/>
      <c r="W534" s="633"/>
      <c r="X534" s="633"/>
      <c r="Y534" s="633"/>
      <c r="Z534" s="633"/>
    </row>
    <row r="535" spans="1:26" ht="12.75" customHeight="1" x14ac:dyDescent="0.2">
      <c r="A535" s="633"/>
      <c r="B535" s="633"/>
      <c r="C535" s="633"/>
      <c r="D535" s="633"/>
      <c r="E535" s="633"/>
      <c r="F535" s="633"/>
      <c r="G535" s="633"/>
      <c r="H535" s="633"/>
      <c r="I535" s="633"/>
      <c r="J535" s="633"/>
      <c r="K535" s="633"/>
      <c r="L535" s="633"/>
      <c r="M535" s="633"/>
      <c r="N535" s="633"/>
      <c r="O535" s="633"/>
      <c r="P535" s="633"/>
      <c r="Q535" s="633"/>
      <c r="R535" s="633"/>
      <c r="S535" s="633"/>
      <c r="T535" s="633"/>
      <c r="U535" s="633"/>
      <c r="V535" s="633"/>
      <c r="W535" s="633"/>
      <c r="X535" s="633"/>
      <c r="Y535" s="633"/>
      <c r="Z535" s="633"/>
    </row>
    <row r="536" spans="1:26" ht="12.75" customHeight="1" x14ac:dyDescent="0.2">
      <c r="A536" s="633"/>
      <c r="B536" s="633"/>
      <c r="C536" s="633"/>
      <c r="D536" s="633"/>
      <c r="E536" s="633"/>
      <c r="F536" s="633"/>
      <c r="G536" s="633"/>
      <c r="H536" s="633"/>
      <c r="I536" s="633"/>
      <c r="J536" s="633"/>
      <c r="K536" s="633"/>
      <c r="L536" s="633"/>
      <c r="M536" s="633"/>
      <c r="N536" s="633"/>
      <c r="O536" s="633"/>
      <c r="P536" s="633"/>
      <c r="Q536" s="633"/>
      <c r="R536" s="633"/>
      <c r="S536" s="633"/>
      <c r="T536" s="633"/>
      <c r="U536" s="633"/>
      <c r="V536" s="633"/>
      <c r="W536" s="633"/>
      <c r="X536" s="633"/>
      <c r="Y536" s="633"/>
      <c r="Z536" s="633"/>
    </row>
    <row r="537" spans="1:26" ht="12.75" customHeight="1" x14ac:dyDescent="0.2">
      <c r="A537" s="633"/>
      <c r="B537" s="633"/>
      <c r="C537" s="633"/>
      <c r="D537" s="633"/>
      <c r="E537" s="633"/>
      <c r="F537" s="633"/>
      <c r="G537" s="633"/>
      <c r="H537" s="633"/>
      <c r="I537" s="633"/>
      <c r="J537" s="633"/>
      <c r="K537" s="633"/>
      <c r="L537" s="633"/>
      <c r="M537" s="633"/>
      <c r="N537" s="633"/>
      <c r="O537" s="633"/>
      <c r="P537" s="633"/>
      <c r="Q537" s="633"/>
      <c r="R537" s="633"/>
      <c r="S537" s="633"/>
      <c r="T537" s="633"/>
      <c r="U537" s="633"/>
      <c r="V537" s="633"/>
      <c r="W537" s="633"/>
      <c r="X537" s="633"/>
      <c r="Y537" s="633"/>
      <c r="Z537" s="633"/>
    </row>
    <row r="538" spans="1:26" ht="12.75" customHeight="1" x14ac:dyDescent="0.2">
      <c r="A538" s="633"/>
      <c r="B538" s="633"/>
      <c r="C538" s="633"/>
      <c r="D538" s="633"/>
      <c r="E538" s="633"/>
      <c r="F538" s="633"/>
      <c r="G538" s="633"/>
      <c r="H538" s="633"/>
      <c r="I538" s="633"/>
      <c r="J538" s="633"/>
      <c r="K538" s="633"/>
      <c r="L538" s="633"/>
      <c r="M538" s="633"/>
      <c r="N538" s="633"/>
      <c r="O538" s="633"/>
      <c r="P538" s="633"/>
      <c r="Q538" s="633"/>
      <c r="R538" s="633"/>
      <c r="S538" s="633"/>
      <c r="T538" s="633"/>
      <c r="U538" s="633"/>
      <c r="V538" s="633"/>
      <c r="W538" s="633"/>
      <c r="X538" s="633"/>
      <c r="Y538" s="633"/>
      <c r="Z538" s="633"/>
    </row>
    <row r="539" spans="1:26" ht="12.75" customHeight="1" x14ac:dyDescent="0.2">
      <c r="A539" s="633"/>
      <c r="B539" s="633"/>
      <c r="C539" s="633"/>
      <c r="D539" s="633"/>
      <c r="E539" s="633"/>
      <c r="F539" s="633"/>
      <c r="G539" s="633"/>
      <c r="H539" s="633"/>
      <c r="I539" s="633"/>
      <c r="J539" s="633"/>
      <c r="K539" s="633"/>
      <c r="L539" s="633"/>
      <c r="M539" s="633"/>
      <c r="N539" s="633"/>
      <c r="O539" s="633"/>
      <c r="P539" s="633"/>
      <c r="Q539" s="633"/>
      <c r="R539" s="633"/>
      <c r="S539" s="633"/>
      <c r="T539" s="633"/>
      <c r="U539" s="633"/>
      <c r="V539" s="633"/>
      <c r="W539" s="633"/>
      <c r="X539" s="633"/>
      <c r="Y539" s="633"/>
      <c r="Z539" s="633"/>
    </row>
    <row r="540" spans="1:26" ht="12.75" customHeight="1" x14ac:dyDescent="0.2">
      <c r="A540" s="633"/>
      <c r="B540" s="633"/>
      <c r="C540" s="633"/>
      <c r="D540" s="633"/>
      <c r="E540" s="633"/>
      <c r="F540" s="633"/>
      <c r="G540" s="633"/>
      <c r="H540" s="633"/>
      <c r="I540" s="633"/>
      <c r="J540" s="633"/>
      <c r="K540" s="633"/>
      <c r="L540" s="633"/>
      <c r="M540" s="633"/>
      <c r="N540" s="633"/>
      <c r="O540" s="633"/>
      <c r="P540" s="633"/>
      <c r="Q540" s="633"/>
      <c r="R540" s="633"/>
      <c r="S540" s="633"/>
      <c r="T540" s="633"/>
      <c r="U540" s="633"/>
      <c r="V540" s="633"/>
      <c r="W540" s="633"/>
      <c r="X540" s="633"/>
      <c r="Y540" s="633"/>
      <c r="Z540" s="633"/>
    </row>
    <row r="541" spans="1:26" ht="12.75" customHeight="1" x14ac:dyDescent="0.2">
      <c r="A541" s="633"/>
      <c r="B541" s="633"/>
      <c r="C541" s="633"/>
      <c r="D541" s="633"/>
      <c r="E541" s="633"/>
      <c r="F541" s="633"/>
      <c r="G541" s="633"/>
      <c r="H541" s="633"/>
      <c r="I541" s="633"/>
      <c r="J541" s="633"/>
      <c r="K541" s="633"/>
      <c r="L541" s="633"/>
      <c r="M541" s="633"/>
      <c r="N541" s="633"/>
      <c r="O541" s="633"/>
      <c r="P541" s="633"/>
      <c r="Q541" s="633"/>
      <c r="R541" s="633"/>
      <c r="S541" s="633"/>
      <c r="T541" s="633"/>
      <c r="U541" s="633"/>
      <c r="V541" s="633"/>
      <c r="W541" s="633"/>
      <c r="X541" s="633"/>
      <c r="Y541" s="633"/>
      <c r="Z541" s="633"/>
    </row>
    <row r="542" spans="1:26" ht="12.75" customHeight="1" x14ac:dyDescent="0.2">
      <c r="A542" s="633"/>
      <c r="B542" s="633"/>
      <c r="C542" s="633"/>
      <c r="D542" s="633"/>
      <c r="E542" s="633"/>
      <c r="F542" s="633"/>
      <c r="G542" s="633"/>
      <c r="H542" s="633"/>
      <c r="I542" s="633"/>
      <c r="J542" s="633"/>
      <c r="K542" s="633"/>
      <c r="L542" s="633"/>
      <c r="M542" s="633"/>
      <c r="N542" s="633"/>
      <c r="O542" s="633"/>
      <c r="P542" s="633"/>
      <c r="Q542" s="633"/>
      <c r="R542" s="633"/>
      <c r="S542" s="633"/>
      <c r="T542" s="633"/>
      <c r="U542" s="633"/>
      <c r="V542" s="633"/>
      <c r="W542" s="633"/>
      <c r="X542" s="633"/>
      <c r="Y542" s="633"/>
      <c r="Z542" s="633"/>
    </row>
    <row r="543" spans="1:26" ht="12.75" customHeight="1" x14ac:dyDescent="0.2">
      <c r="A543" s="633"/>
      <c r="B543" s="633"/>
      <c r="C543" s="633"/>
      <c r="D543" s="633"/>
      <c r="E543" s="633"/>
      <c r="F543" s="633"/>
      <c r="G543" s="633"/>
      <c r="H543" s="633"/>
      <c r="I543" s="633"/>
      <c r="J543" s="633"/>
      <c r="K543" s="633"/>
      <c r="L543" s="633"/>
      <c r="M543" s="633"/>
      <c r="N543" s="633"/>
      <c r="O543" s="633"/>
      <c r="P543" s="633"/>
      <c r="Q543" s="633"/>
      <c r="R543" s="633"/>
      <c r="S543" s="633"/>
      <c r="T543" s="633"/>
      <c r="U543" s="633"/>
      <c r="V543" s="633"/>
      <c r="W543" s="633"/>
      <c r="X543" s="633"/>
      <c r="Y543" s="633"/>
      <c r="Z543" s="633"/>
    </row>
    <row r="544" spans="1:26" ht="12.75" customHeight="1" x14ac:dyDescent="0.2">
      <c r="A544" s="633"/>
      <c r="B544" s="633"/>
      <c r="C544" s="633"/>
      <c r="D544" s="633"/>
      <c r="E544" s="633"/>
      <c r="F544" s="633"/>
      <c r="G544" s="633"/>
      <c r="H544" s="633"/>
      <c r="I544" s="633"/>
      <c r="J544" s="633"/>
      <c r="K544" s="633"/>
      <c r="L544" s="633"/>
      <c r="M544" s="633"/>
      <c r="N544" s="633"/>
      <c r="O544" s="633"/>
      <c r="P544" s="633"/>
      <c r="Q544" s="633"/>
      <c r="R544" s="633"/>
      <c r="S544" s="633"/>
      <c r="T544" s="633"/>
      <c r="U544" s="633"/>
      <c r="V544" s="633"/>
      <c r="W544" s="633"/>
      <c r="X544" s="633"/>
      <c r="Y544" s="633"/>
      <c r="Z544" s="633"/>
    </row>
    <row r="545" spans="1:26" ht="12.75" customHeight="1" x14ac:dyDescent="0.2">
      <c r="A545" s="633"/>
      <c r="B545" s="633"/>
      <c r="C545" s="633"/>
      <c r="D545" s="633"/>
      <c r="E545" s="633"/>
      <c r="F545" s="633"/>
      <c r="G545" s="633"/>
      <c r="H545" s="633"/>
      <c r="I545" s="633"/>
      <c r="J545" s="633"/>
      <c r="K545" s="633"/>
      <c r="L545" s="633"/>
      <c r="M545" s="633"/>
      <c r="N545" s="633"/>
      <c r="O545" s="633"/>
      <c r="P545" s="633"/>
      <c r="Q545" s="633"/>
      <c r="R545" s="633"/>
      <c r="S545" s="633"/>
      <c r="T545" s="633"/>
      <c r="U545" s="633"/>
      <c r="V545" s="633"/>
      <c r="W545" s="633"/>
      <c r="X545" s="633"/>
      <c r="Y545" s="633"/>
      <c r="Z545" s="633"/>
    </row>
    <row r="546" spans="1:26" ht="12.75" customHeight="1" x14ac:dyDescent="0.2">
      <c r="A546" s="633"/>
      <c r="B546" s="633"/>
      <c r="C546" s="633"/>
      <c r="D546" s="633"/>
      <c r="E546" s="633"/>
      <c r="F546" s="633"/>
      <c r="G546" s="633"/>
      <c r="H546" s="633"/>
      <c r="I546" s="633"/>
      <c r="J546" s="633"/>
      <c r="K546" s="633"/>
      <c r="L546" s="633"/>
      <c r="M546" s="633"/>
      <c r="N546" s="633"/>
      <c r="O546" s="633"/>
      <c r="P546" s="633"/>
      <c r="Q546" s="633"/>
      <c r="R546" s="633"/>
      <c r="S546" s="633"/>
      <c r="T546" s="633"/>
      <c r="U546" s="633"/>
      <c r="V546" s="633"/>
      <c r="W546" s="633"/>
      <c r="X546" s="633"/>
      <c r="Y546" s="633"/>
      <c r="Z546" s="633"/>
    </row>
    <row r="547" spans="1:26" ht="12.75" customHeight="1" x14ac:dyDescent="0.2">
      <c r="A547" s="633"/>
      <c r="B547" s="633"/>
      <c r="C547" s="633"/>
      <c r="D547" s="633"/>
      <c r="E547" s="633"/>
      <c r="F547" s="633"/>
      <c r="G547" s="633"/>
      <c r="H547" s="633"/>
      <c r="I547" s="633"/>
      <c r="J547" s="633"/>
      <c r="K547" s="633"/>
      <c r="L547" s="633"/>
      <c r="M547" s="633"/>
      <c r="N547" s="633"/>
      <c r="O547" s="633"/>
      <c r="P547" s="633"/>
      <c r="Q547" s="633"/>
      <c r="R547" s="633"/>
      <c r="S547" s="633"/>
      <c r="T547" s="633"/>
      <c r="U547" s="633"/>
      <c r="V547" s="633"/>
      <c r="W547" s="633"/>
      <c r="X547" s="633"/>
      <c r="Y547" s="633"/>
      <c r="Z547" s="633"/>
    </row>
    <row r="548" spans="1:26" ht="12.75" customHeight="1" x14ac:dyDescent="0.2">
      <c r="A548" s="633"/>
      <c r="B548" s="633"/>
      <c r="C548" s="633"/>
      <c r="D548" s="633"/>
      <c r="E548" s="633"/>
      <c r="F548" s="633"/>
      <c r="G548" s="633"/>
      <c r="H548" s="633"/>
      <c r="I548" s="633"/>
      <c r="J548" s="633"/>
      <c r="K548" s="633"/>
      <c r="L548" s="633"/>
      <c r="M548" s="633"/>
      <c r="N548" s="633"/>
      <c r="O548" s="633"/>
      <c r="P548" s="633"/>
      <c r="Q548" s="633"/>
      <c r="R548" s="633"/>
      <c r="S548" s="633"/>
      <c r="T548" s="633"/>
      <c r="U548" s="633"/>
      <c r="V548" s="633"/>
      <c r="W548" s="633"/>
      <c r="X548" s="633"/>
      <c r="Y548" s="633"/>
      <c r="Z548" s="633"/>
    </row>
    <row r="549" spans="1:26" ht="12.75" customHeight="1" x14ac:dyDescent="0.2">
      <c r="A549" s="633"/>
      <c r="B549" s="633"/>
      <c r="C549" s="633"/>
      <c r="D549" s="633"/>
      <c r="E549" s="633"/>
      <c r="F549" s="633"/>
      <c r="G549" s="633"/>
      <c r="H549" s="633"/>
      <c r="I549" s="633"/>
      <c r="J549" s="633"/>
      <c r="K549" s="633"/>
      <c r="L549" s="633"/>
      <c r="M549" s="633"/>
      <c r="N549" s="633"/>
      <c r="O549" s="633"/>
      <c r="P549" s="633"/>
      <c r="Q549" s="633"/>
      <c r="R549" s="633"/>
      <c r="S549" s="633"/>
      <c r="T549" s="633"/>
      <c r="U549" s="633"/>
      <c r="V549" s="633"/>
      <c r="W549" s="633"/>
      <c r="X549" s="633"/>
      <c r="Y549" s="633"/>
      <c r="Z549" s="633"/>
    </row>
    <row r="550" spans="1:26" ht="12.75" customHeight="1" x14ac:dyDescent="0.2">
      <c r="A550" s="633"/>
      <c r="B550" s="633"/>
      <c r="C550" s="633"/>
      <c r="D550" s="633"/>
      <c r="E550" s="633"/>
      <c r="F550" s="633"/>
      <c r="G550" s="633"/>
      <c r="H550" s="633"/>
      <c r="I550" s="633"/>
      <c r="J550" s="633"/>
      <c r="K550" s="633"/>
      <c r="L550" s="633"/>
      <c r="M550" s="633"/>
      <c r="N550" s="633"/>
      <c r="O550" s="633"/>
      <c r="P550" s="633"/>
      <c r="Q550" s="633"/>
      <c r="R550" s="633"/>
      <c r="S550" s="633"/>
      <c r="T550" s="633"/>
      <c r="U550" s="633"/>
      <c r="V550" s="633"/>
      <c r="W550" s="633"/>
      <c r="X550" s="633"/>
      <c r="Y550" s="633"/>
      <c r="Z550" s="633"/>
    </row>
    <row r="551" spans="1:26" ht="12.75" customHeight="1" x14ac:dyDescent="0.2">
      <c r="A551" s="633"/>
      <c r="B551" s="633"/>
      <c r="C551" s="633"/>
      <c r="D551" s="633"/>
      <c r="E551" s="633"/>
      <c r="F551" s="633"/>
      <c r="G551" s="633"/>
      <c r="H551" s="633"/>
      <c r="I551" s="633"/>
      <c r="J551" s="633"/>
      <c r="K551" s="633"/>
      <c r="L551" s="633"/>
      <c r="M551" s="633"/>
      <c r="N551" s="633"/>
      <c r="O551" s="633"/>
      <c r="P551" s="633"/>
      <c r="Q551" s="633"/>
      <c r="R551" s="633"/>
      <c r="S551" s="633"/>
      <c r="T551" s="633"/>
      <c r="U551" s="633"/>
      <c r="V551" s="633"/>
      <c r="W551" s="633"/>
      <c r="X551" s="633"/>
      <c r="Y551" s="633"/>
      <c r="Z551" s="633"/>
    </row>
    <row r="552" spans="1:26" ht="12.75" customHeight="1" x14ac:dyDescent="0.2">
      <c r="A552" s="633"/>
      <c r="B552" s="633"/>
      <c r="C552" s="633"/>
      <c r="D552" s="633"/>
      <c r="E552" s="633"/>
      <c r="F552" s="633"/>
      <c r="G552" s="633"/>
      <c r="H552" s="633"/>
      <c r="I552" s="633"/>
      <c r="J552" s="633"/>
      <c r="K552" s="633"/>
      <c r="L552" s="633"/>
      <c r="M552" s="633"/>
      <c r="N552" s="633"/>
      <c r="O552" s="633"/>
      <c r="P552" s="633"/>
      <c r="Q552" s="633"/>
      <c r="R552" s="633"/>
      <c r="S552" s="633"/>
      <c r="T552" s="633"/>
      <c r="U552" s="633"/>
      <c r="V552" s="633"/>
      <c r="W552" s="633"/>
      <c r="X552" s="633"/>
      <c r="Y552" s="633"/>
      <c r="Z552" s="633"/>
    </row>
    <row r="553" spans="1:26" ht="12.75" customHeight="1" x14ac:dyDescent="0.2">
      <c r="A553" s="633"/>
      <c r="B553" s="633"/>
      <c r="C553" s="633"/>
      <c r="D553" s="633"/>
      <c r="E553" s="633"/>
      <c r="F553" s="633"/>
      <c r="G553" s="633"/>
      <c r="H553" s="633"/>
      <c r="I553" s="633"/>
      <c r="J553" s="633"/>
      <c r="K553" s="633"/>
      <c r="L553" s="633"/>
      <c r="M553" s="633"/>
      <c r="N553" s="633"/>
      <c r="O553" s="633"/>
      <c r="P553" s="633"/>
      <c r="Q553" s="633"/>
      <c r="R553" s="633"/>
      <c r="S553" s="633"/>
      <c r="T553" s="633"/>
      <c r="U553" s="633"/>
      <c r="V553" s="633"/>
      <c r="W553" s="633"/>
      <c r="X553" s="633"/>
      <c r="Y553" s="633"/>
      <c r="Z553" s="633"/>
    </row>
    <row r="554" spans="1:26" ht="12.75" customHeight="1" x14ac:dyDescent="0.2">
      <c r="A554" s="633"/>
      <c r="B554" s="633"/>
      <c r="C554" s="633"/>
      <c r="D554" s="633"/>
      <c r="E554" s="633"/>
      <c r="F554" s="633"/>
      <c r="G554" s="633"/>
      <c r="H554" s="633"/>
      <c r="I554" s="633"/>
      <c r="J554" s="633"/>
      <c r="K554" s="633"/>
      <c r="L554" s="633"/>
      <c r="M554" s="633"/>
      <c r="N554" s="633"/>
      <c r="O554" s="633"/>
      <c r="P554" s="633"/>
      <c r="Q554" s="633"/>
      <c r="R554" s="633"/>
      <c r="S554" s="633"/>
      <c r="T554" s="633"/>
      <c r="U554" s="633"/>
      <c r="V554" s="633"/>
      <c r="W554" s="633"/>
      <c r="X554" s="633"/>
      <c r="Y554" s="633"/>
      <c r="Z554" s="633"/>
    </row>
    <row r="555" spans="1:26" ht="12.75" customHeight="1" x14ac:dyDescent="0.2">
      <c r="A555" s="633"/>
      <c r="B555" s="633"/>
      <c r="C555" s="633"/>
      <c r="D555" s="633"/>
      <c r="E555" s="633"/>
      <c r="F555" s="633"/>
      <c r="G555" s="633"/>
      <c r="H555" s="633"/>
      <c r="I555" s="633"/>
      <c r="J555" s="633"/>
      <c r="K555" s="633"/>
      <c r="L555" s="633"/>
      <c r="M555" s="633"/>
      <c r="N555" s="633"/>
      <c r="O555" s="633"/>
      <c r="P555" s="633"/>
      <c r="Q555" s="633"/>
      <c r="R555" s="633"/>
      <c r="S555" s="633"/>
      <c r="T555" s="633"/>
      <c r="U555" s="633"/>
      <c r="V555" s="633"/>
      <c r="W555" s="633"/>
      <c r="X555" s="633"/>
      <c r="Y555" s="633"/>
      <c r="Z555" s="633"/>
    </row>
    <row r="556" spans="1:26" ht="12.75" customHeight="1" x14ac:dyDescent="0.2">
      <c r="A556" s="633"/>
      <c r="B556" s="633"/>
      <c r="C556" s="633"/>
      <c r="D556" s="633"/>
      <c r="E556" s="633"/>
      <c r="F556" s="633"/>
      <c r="G556" s="633"/>
      <c r="H556" s="633"/>
      <c r="I556" s="633"/>
      <c r="J556" s="633"/>
      <c r="K556" s="633"/>
      <c r="L556" s="633"/>
      <c r="M556" s="633"/>
      <c r="N556" s="633"/>
      <c r="O556" s="633"/>
      <c r="P556" s="633"/>
      <c r="Q556" s="633"/>
      <c r="R556" s="633"/>
      <c r="S556" s="633"/>
      <c r="T556" s="633"/>
      <c r="U556" s="633"/>
      <c r="V556" s="633"/>
      <c r="W556" s="633"/>
      <c r="X556" s="633"/>
      <c r="Y556" s="633"/>
      <c r="Z556" s="633"/>
    </row>
    <row r="557" spans="1:26" ht="12.75" customHeight="1" x14ac:dyDescent="0.2">
      <c r="A557" s="633"/>
      <c r="B557" s="633"/>
      <c r="C557" s="633"/>
      <c r="D557" s="633"/>
      <c r="E557" s="633"/>
      <c r="F557" s="633"/>
      <c r="G557" s="633"/>
      <c r="H557" s="633"/>
      <c r="I557" s="633"/>
      <c r="J557" s="633"/>
      <c r="K557" s="633"/>
      <c r="L557" s="633"/>
      <c r="M557" s="633"/>
      <c r="N557" s="633"/>
      <c r="O557" s="633"/>
      <c r="P557" s="633"/>
      <c r="Q557" s="633"/>
      <c r="R557" s="633"/>
      <c r="S557" s="633"/>
      <c r="T557" s="633"/>
      <c r="U557" s="633"/>
      <c r="V557" s="633"/>
      <c r="W557" s="633"/>
      <c r="X557" s="633"/>
      <c r="Y557" s="633"/>
      <c r="Z557" s="633"/>
    </row>
    <row r="558" spans="1:26" ht="12.75" customHeight="1" x14ac:dyDescent="0.2">
      <c r="A558" s="633"/>
      <c r="B558" s="633"/>
      <c r="C558" s="633"/>
      <c r="D558" s="633"/>
      <c r="E558" s="633"/>
      <c r="F558" s="633"/>
      <c r="G558" s="633"/>
      <c r="H558" s="633"/>
      <c r="I558" s="633"/>
      <c r="J558" s="633"/>
      <c r="K558" s="633"/>
      <c r="L558" s="633"/>
      <c r="M558" s="633"/>
      <c r="N558" s="633"/>
      <c r="O558" s="633"/>
      <c r="P558" s="633"/>
      <c r="Q558" s="633"/>
      <c r="R558" s="633"/>
      <c r="S558" s="633"/>
      <c r="T558" s="633"/>
      <c r="U558" s="633"/>
      <c r="V558" s="633"/>
      <c r="W558" s="633"/>
      <c r="X558" s="633"/>
      <c r="Y558" s="633"/>
      <c r="Z558" s="633"/>
    </row>
    <row r="559" spans="1:26" ht="12.75" customHeight="1" x14ac:dyDescent="0.2">
      <c r="A559" s="633"/>
      <c r="B559" s="633"/>
      <c r="C559" s="633"/>
      <c r="D559" s="633"/>
      <c r="E559" s="633"/>
      <c r="F559" s="633"/>
      <c r="G559" s="633"/>
      <c r="H559" s="633"/>
      <c r="I559" s="633"/>
      <c r="J559" s="633"/>
      <c r="K559" s="633"/>
      <c r="L559" s="633"/>
      <c r="M559" s="633"/>
      <c r="N559" s="633"/>
      <c r="O559" s="633"/>
      <c r="P559" s="633"/>
      <c r="Q559" s="633"/>
      <c r="R559" s="633"/>
      <c r="S559" s="633"/>
      <c r="T559" s="633"/>
      <c r="U559" s="633"/>
      <c r="V559" s="633"/>
      <c r="W559" s="633"/>
      <c r="X559" s="633"/>
      <c r="Y559" s="633"/>
      <c r="Z559" s="633"/>
    </row>
    <row r="560" spans="1:26" ht="12.75" customHeight="1" x14ac:dyDescent="0.2">
      <c r="A560" s="633"/>
      <c r="B560" s="633"/>
      <c r="C560" s="633"/>
      <c r="D560" s="633"/>
      <c r="E560" s="633"/>
      <c r="F560" s="633"/>
      <c r="G560" s="633"/>
      <c r="H560" s="633"/>
      <c r="I560" s="633"/>
      <c r="J560" s="633"/>
      <c r="K560" s="633"/>
      <c r="L560" s="633"/>
      <c r="M560" s="633"/>
      <c r="N560" s="633"/>
      <c r="O560" s="633"/>
      <c r="P560" s="633"/>
      <c r="Q560" s="633"/>
      <c r="R560" s="633"/>
      <c r="S560" s="633"/>
      <c r="T560" s="633"/>
      <c r="U560" s="633"/>
      <c r="V560" s="633"/>
      <c r="W560" s="633"/>
      <c r="X560" s="633"/>
      <c r="Y560" s="633"/>
      <c r="Z560" s="633"/>
    </row>
    <row r="561" spans="1:26" ht="12.75" customHeight="1" x14ac:dyDescent="0.2">
      <c r="A561" s="633"/>
      <c r="B561" s="633"/>
      <c r="C561" s="633"/>
      <c r="D561" s="633"/>
      <c r="E561" s="633"/>
      <c r="F561" s="633"/>
      <c r="G561" s="633"/>
      <c r="H561" s="633"/>
      <c r="I561" s="633"/>
      <c r="J561" s="633"/>
      <c r="K561" s="633"/>
      <c r="L561" s="633"/>
      <c r="M561" s="633"/>
      <c r="N561" s="633"/>
      <c r="O561" s="633"/>
      <c r="P561" s="633"/>
      <c r="Q561" s="633"/>
      <c r="R561" s="633"/>
      <c r="S561" s="633"/>
      <c r="T561" s="633"/>
      <c r="U561" s="633"/>
      <c r="V561" s="633"/>
      <c r="W561" s="633"/>
      <c r="X561" s="633"/>
      <c r="Y561" s="633"/>
      <c r="Z561" s="633"/>
    </row>
    <row r="562" spans="1:26" ht="12.75" customHeight="1" x14ac:dyDescent="0.2">
      <c r="A562" s="633"/>
      <c r="B562" s="633"/>
      <c r="C562" s="633"/>
      <c r="D562" s="633"/>
      <c r="E562" s="633"/>
      <c r="F562" s="633"/>
      <c r="G562" s="633"/>
      <c r="H562" s="633"/>
      <c r="I562" s="633"/>
      <c r="J562" s="633"/>
      <c r="K562" s="633"/>
      <c r="L562" s="633"/>
      <c r="M562" s="633"/>
      <c r="N562" s="633"/>
      <c r="O562" s="633"/>
      <c r="P562" s="633"/>
      <c r="Q562" s="633"/>
      <c r="R562" s="633"/>
      <c r="S562" s="633"/>
      <c r="T562" s="633"/>
      <c r="U562" s="633"/>
      <c r="V562" s="633"/>
      <c r="W562" s="633"/>
      <c r="X562" s="633"/>
      <c r="Y562" s="633"/>
      <c r="Z562" s="633"/>
    </row>
    <row r="563" spans="1:26" ht="12.75" customHeight="1" x14ac:dyDescent="0.2">
      <c r="A563" s="633"/>
      <c r="B563" s="633"/>
      <c r="C563" s="633"/>
      <c r="D563" s="633"/>
      <c r="E563" s="633"/>
      <c r="F563" s="633"/>
      <c r="G563" s="633"/>
      <c r="H563" s="633"/>
      <c r="I563" s="633"/>
      <c r="J563" s="633"/>
      <c r="K563" s="633"/>
      <c r="L563" s="633"/>
      <c r="M563" s="633"/>
      <c r="N563" s="633"/>
      <c r="O563" s="633"/>
      <c r="P563" s="633"/>
      <c r="Q563" s="633"/>
      <c r="R563" s="633"/>
      <c r="S563" s="633"/>
      <c r="T563" s="633"/>
      <c r="U563" s="633"/>
      <c r="V563" s="633"/>
      <c r="W563" s="633"/>
      <c r="X563" s="633"/>
      <c r="Y563" s="633"/>
      <c r="Z563" s="633"/>
    </row>
    <row r="564" spans="1:26" ht="12.75" customHeight="1" x14ac:dyDescent="0.2">
      <c r="A564" s="633"/>
      <c r="B564" s="633"/>
      <c r="C564" s="633"/>
      <c r="D564" s="633"/>
      <c r="E564" s="633"/>
      <c r="F564" s="633"/>
      <c r="G564" s="633"/>
      <c r="H564" s="633"/>
      <c r="I564" s="633"/>
      <c r="J564" s="633"/>
      <c r="K564" s="633"/>
      <c r="L564" s="633"/>
      <c r="M564" s="633"/>
      <c r="N564" s="633"/>
      <c r="O564" s="633"/>
      <c r="P564" s="633"/>
      <c r="Q564" s="633"/>
      <c r="R564" s="633"/>
      <c r="S564" s="633"/>
      <c r="T564" s="633"/>
      <c r="U564" s="633"/>
      <c r="V564" s="633"/>
      <c r="W564" s="633"/>
      <c r="X564" s="633"/>
      <c r="Y564" s="633"/>
      <c r="Z564" s="633"/>
    </row>
    <row r="565" spans="1:26" ht="12.75" customHeight="1" x14ac:dyDescent="0.2">
      <c r="A565" s="633"/>
      <c r="B565" s="633"/>
      <c r="C565" s="633"/>
      <c r="D565" s="633"/>
      <c r="E565" s="633"/>
      <c r="F565" s="633"/>
      <c r="G565" s="633"/>
      <c r="H565" s="633"/>
      <c r="I565" s="633"/>
      <c r="J565" s="633"/>
      <c r="K565" s="633"/>
      <c r="L565" s="633"/>
      <c r="M565" s="633"/>
      <c r="N565" s="633"/>
      <c r="O565" s="633"/>
      <c r="P565" s="633"/>
      <c r="Q565" s="633"/>
      <c r="R565" s="633"/>
      <c r="S565" s="633"/>
      <c r="T565" s="633"/>
      <c r="U565" s="633"/>
      <c r="V565" s="633"/>
      <c r="W565" s="633"/>
      <c r="X565" s="633"/>
      <c r="Y565" s="633"/>
      <c r="Z565" s="633"/>
    </row>
    <row r="566" spans="1:26" ht="12.75" customHeight="1" x14ac:dyDescent="0.2">
      <c r="A566" s="633"/>
      <c r="B566" s="633"/>
      <c r="C566" s="633"/>
      <c r="D566" s="633"/>
      <c r="E566" s="633"/>
      <c r="F566" s="633"/>
      <c r="G566" s="633"/>
      <c r="H566" s="633"/>
      <c r="I566" s="633"/>
      <c r="J566" s="633"/>
      <c r="K566" s="633"/>
      <c r="L566" s="633"/>
      <c r="M566" s="633"/>
      <c r="N566" s="633"/>
      <c r="O566" s="633"/>
      <c r="P566" s="633"/>
      <c r="Q566" s="633"/>
      <c r="R566" s="633"/>
      <c r="S566" s="633"/>
      <c r="T566" s="633"/>
      <c r="U566" s="633"/>
      <c r="V566" s="633"/>
      <c r="W566" s="633"/>
      <c r="X566" s="633"/>
      <c r="Y566" s="633"/>
      <c r="Z566" s="633"/>
    </row>
    <row r="567" spans="1:26" ht="12.75" customHeight="1" x14ac:dyDescent="0.2">
      <c r="A567" s="633"/>
      <c r="B567" s="633"/>
      <c r="C567" s="633"/>
      <c r="D567" s="633"/>
      <c r="E567" s="633"/>
      <c r="F567" s="633"/>
      <c r="G567" s="633"/>
      <c r="H567" s="633"/>
      <c r="I567" s="633"/>
      <c r="J567" s="633"/>
      <c r="K567" s="633"/>
      <c r="L567" s="633"/>
      <c r="M567" s="633"/>
      <c r="N567" s="633"/>
      <c r="O567" s="633"/>
      <c r="P567" s="633"/>
      <c r="Q567" s="633"/>
      <c r="R567" s="633"/>
      <c r="S567" s="633"/>
      <c r="T567" s="633"/>
      <c r="U567" s="633"/>
      <c r="V567" s="633"/>
      <c r="W567" s="633"/>
      <c r="X567" s="633"/>
      <c r="Y567" s="633"/>
      <c r="Z567" s="633"/>
    </row>
    <row r="568" spans="1:26" ht="12.75" customHeight="1" x14ac:dyDescent="0.2">
      <c r="A568" s="633"/>
      <c r="B568" s="633"/>
      <c r="C568" s="633"/>
      <c r="D568" s="633"/>
      <c r="E568" s="633"/>
      <c r="F568" s="633"/>
      <c r="G568" s="633"/>
      <c r="H568" s="633"/>
      <c r="I568" s="633"/>
      <c r="J568" s="633"/>
      <c r="K568" s="633"/>
      <c r="L568" s="633"/>
      <c r="M568" s="633"/>
      <c r="N568" s="633"/>
      <c r="O568" s="633"/>
      <c r="P568" s="633"/>
      <c r="Q568" s="633"/>
      <c r="R568" s="633"/>
      <c r="S568" s="633"/>
      <c r="T568" s="633"/>
      <c r="U568" s="633"/>
      <c r="V568" s="633"/>
      <c r="W568" s="633"/>
      <c r="X568" s="633"/>
      <c r="Y568" s="633"/>
      <c r="Z568" s="633"/>
    </row>
    <row r="569" spans="1:26" ht="12.75" customHeight="1" x14ac:dyDescent="0.2">
      <c r="A569" s="633"/>
      <c r="B569" s="633"/>
      <c r="C569" s="633"/>
      <c r="D569" s="633"/>
      <c r="E569" s="633"/>
      <c r="F569" s="633"/>
      <c r="G569" s="633"/>
      <c r="H569" s="633"/>
      <c r="I569" s="633"/>
      <c r="J569" s="633"/>
      <c r="K569" s="633"/>
      <c r="L569" s="633"/>
      <c r="M569" s="633"/>
      <c r="N569" s="633"/>
      <c r="O569" s="633"/>
      <c r="P569" s="633"/>
      <c r="Q569" s="633"/>
      <c r="R569" s="633"/>
      <c r="S569" s="633"/>
      <c r="T569" s="633"/>
      <c r="U569" s="633"/>
      <c r="V569" s="633"/>
      <c r="W569" s="633"/>
      <c r="X569" s="633"/>
      <c r="Y569" s="633"/>
      <c r="Z569" s="633"/>
    </row>
    <row r="570" spans="1:26" ht="12.75" customHeight="1" x14ac:dyDescent="0.2">
      <c r="A570" s="633"/>
      <c r="B570" s="633"/>
      <c r="C570" s="633"/>
      <c r="D570" s="633"/>
      <c r="E570" s="633"/>
      <c r="F570" s="633"/>
      <c r="G570" s="633"/>
      <c r="H570" s="633"/>
      <c r="I570" s="633"/>
      <c r="J570" s="633"/>
      <c r="K570" s="633"/>
      <c r="L570" s="633"/>
      <c r="M570" s="633"/>
      <c r="N570" s="633"/>
      <c r="O570" s="633"/>
      <c r="P570" s="633"/>
      <c r="Q570" s="633"/>
      <c r="R570" s="633"/>
      <c r="S570" s="633"/>
      <c r="T570" s="633"/>
      <c r="U570" s="633"/>
      <c r="V570" s="633"/>
      <c r="W570" s="633"/>
      <c r="X570" s="633"/>
      <c r="Y570" s="633"/>
      <c r="Z570" s="633"/>
    </row>
    <row r="571" spans="1:26" ht="12.75" customHeight="1" x14ac:dyDescent="0.2">
      <c r="A571" s="633"/>
      <c r="B571" s="633"/>
      <c r="C571" s="633"/>
      <c r="D571" s="633"/>
      <c r="E571" s="633"/>
      <c r="F571" s="633"/>
      <c r="G571" s="633"/>
      <c r="H571" s="633"/>
      <c r="I571" s="633"/>
      <c r="J571" s="633"/>
      <c r="K571" s="633"/>
      <c r="L571" s="633"/>
      <c r="M571" s="633"/>
      <c r="N571" s="633"/>
      <c r="O571" s="633"/>
      <c r="P571" s="633"/>
      <c r="Q571" s="633"/>
      <c r="R571" s="633"/>
      <c r="S571" s="633"/>
      <c r="T571" s="633"/>
      <c r="U571" s="633"/>
      <c r="V571" s="633"/>
      <c r="W571" s="633"/>
      <c r="X571" s="633"/>
      <c r="Y571" s="633"/>
      <c r="Z571" s="633"/>
    </row>
    <row r="572" spans="1:26" ht="12.75" customHeight="1" x14ac:dyDescent="0.2">
      <c r="A572" s="633"/>
      <c r="B572" s="633"/>
      <c r="C572" s="633"/>
      <c r="D572" s="633"/>
      <c r="E572" s="633"/>
      <c r="F572" s="633"/>
      <c r="G572" s="633"/>
      <c r="H572" s="633"/>
      <c r="I572" s="633"/>
      <c r="J572" s="633"/>
      <c r="K572" s="633"/>
      <c r="L572" s="633"/>
      <c r="M572" s="633"/>
      <c r="N572" s="633"/>
      <c r="O572" s="633"/>
      <c r="P572" s="633"/>
      <c r="Q572" s="633"/>
      <c r="R572" s="633"/>
      <c r="S572" s="633"/>
      <c r="T572" s="633"/>
      <c r="U572" s="633"/>
      <c r="V572" s="633"/>
      <c r="W572" s="633"/>
      <c r="X572" s="633"/>
      <c r="Y572" s="633"/>
      <c r="Z572" s="633"/>
    </row>
    <row r="573" spans="1:26" ht="12.75" customHeight="1" x14ac:dyDescent="0.2">
      <c r="A573" s="633"/>
      <c r="B573" s="633"/>
      <c r="C573" s="633"/>
      <c r="D573" s="633"/>
      <c r="E573" s="633"/>
      <c r="F573" s="633"/>
      <c r="G573" s="633"/>
      <c r="H573" s="633"/>
      <c r="I573" s="633"/>
      <c r="J573" s="633"/>
      <c r="K573" s="633"/>
      <c r="L573" s="633"/>
      <c r="M573" s="633"/>
      <c r="N573" s="633"/>
      <c r="O573" s="633"/>
      <c r="P573" s="633"/>
      <c r="Q573" s="633"/>
      <c r="R573" s="633"/>
      <c r="S573" s="633"/>
      <c r="T573" s="633"/>
      <c r="U573" s="633"/>
      <c r="V573" s="633"/>
      <c r="W573" s="633"/>
      <c r="X573" s="633"/>
      <c r="Y573" s="633"/>
      <c r="Z573" s="633"/>
    </row>
    <row r="574" spans="1:26" ht="12.75" customHeight="1" x14ac:dyDescent="0.2">
      <c r="A574" s="633"/>
      <c r="B574" s="633"/>
      <c r="C574" s="633"/>
      <c r="D574" s="633"/>
      <c r="E574" s="633"/>
      <c r="F574" s="633"/>
      <c r="G574" s="633"/>
      <c r="H574" s="633"/>
      <c r="I574" s="633"/>
      <c r="J574" s="633"/>
      <c r="K574" s="633"/>
      <c r="L574" s="633"/>
      <c r="M574" s="633"/>
      <c r="N574" s="633"/>
      <c r="O574" s="633"/>
      <c r="P574" s="633"/>
      <c r="Q574" s="633"/>
      <c r="R574" s="633"/>
      <c r="S574" s="633"/>
      <c r="T574" s="633"/>
      <c r="U574" s="633"/>
      <c r="V574" s="633"/>
      <c r="W574" s="633"/>
      <c r="X574" s="633"/>
      <c r="Y574" s="633"/>
      <c r="Z574" s="633"/>
    </row>
    <row r="575" spans="1:26" ht="12.75" customHeight="1" x14ac:dyDescent="0.2">
      <c r="A575" s="633"/>
      <c r="B575" s="633"/>
      <c r="C575" s="633"/>
      <c r="D575" s="633"/>
      <c r="E575" s="633"/>
      <c r="F575" s="633"/>
      <c r="G575" s="633"/>
      <c r="H575" s="633"/>
      <c r="I575" s="633"/>
      <c r="J575" s="633"/>
      <c r="K575" s="633"/>
      <c r="L575" s="633"/>
      <c r="M575" s="633"/>
      <c r="N575" s="633"/>
      <c r="O575" s="633"/>
      <c r="P575" s="633"/>
      <c r="Q575" s="633"/>
      <c r="R575" s="633"/>
      <c r="S575" s="633"/>
      <c r="T575" s="633"/>
      <c r="U575" s="633"/>
      <c r="V575" s="633"/>
      <c r="W575" s="633"/>
      <c r="X575" s="633"/>
      <c r="Y575" s="633"/>
      <c r="Z575" s="633"/>
    </row>
    <row r="576" spans="1:26" ht="12.75" customHeight="1" x14ac:dyDescent="0.2">
      <c r="A576" s="633"/>
      <c r="B576" s="633"/>
      <c r="C576" s="633"/>
      <c r="D576" s="633"/>
      <c r="E576" s="633"/>
      <c r="F576" s="633"/>
      <c r="G576" s="633"/>
      <c r="H576" s="633"/>
      <c r="I576" s="633"/>
      <c r="J576" s="633"/>
      <c r="K576" s="633"/>
      <c r="L576" s="633"/>
      <c r="M576" s="633"/>
      <c r="N576" s="633"/>
      <c r="O576" s="633"/>
      <c r="P576" s="633"/>
      <c r="Q576" s="633"/>
      <c r="R576" s="633"/>
      <c r="S576" s="633"/>
      <c r="T576" s="633"/>
      <c r="U576" s="633"/>
      <c r="V576" s="633"/>
      <c r="W576" s="633"/>
      <c r="X576" s="633"/>
      <c r="Y576" s="633"/>
      <c r="Z576" s="633"/>
    </row>
    <row r="577" spans="1:26" ht="12.75" customHeight="1" x14ac:dyDescent="0.2">
      <c r="A577" s="633"/>
      <c r="B577" s="633"/>
      <c r="C577" s="633"/>
      <c r="D577" s="633"/>
      <c r="E577" s="633"/>
      <c r="F577" s="633"/>
      <c r="G577" s="633"/>
      <c r="H577" s="633"/>
      <c r="I577" s="633"/>
      <c r="J577" s="633"/>
      <c r="K577" s="633"/>
      <c r="L577" s="633"/>
      <c r="M577" s="633"/>
      <c r="N577" s="633"/>
      <c r="O577" s="633"/>
      <c r="P577" s="633"/>
      <c r="Q577" s="633"/>
      <c r="R577" s="633"/>
      <c r="S577" s="633"/>
      <c r="T577" s="633"/>
      <c r="U577" s="633"/>
      <c r="V577" s="633"/>
      <c r="W577" s="633"/>
      <c r="X577" s="633"/>
      <c r="Y577" s="633"/>
      <c r="Z577" s="633"/>
    </row>
    <row r="578" spans="1:26" ht="12.75" customHeight="1" x14ac:dyDescent="0.2">
      <c r="A578" s="633"/>
      <c r="B578" s="633"/>
      <c r="C578" s="633"/>
      <c r="D578" s="633"/>
      <c r="E578" s="633"/>
      <c r="F578" s="633"/>
      <c r="G578" s="633"/>
      <c r="H578" s="633"/>
      <c r="I578" s="633"/>
      <c r="J578" s="633"/>
      <c r="K578" s="633"/>
      <c r="L578" s="633"/>
      <c r="M578" s="633"/>
      <c r="N578" s="633"/>
      <c r="O578" s="633"/>
      <c r="P578" s="633"/>
      <c r="Q578" s="633"/>
      <c r="R578" s="633"/>
      <c r="S578" s="633"/>
      <c r="T578" s="633"/>
      <c r="U578" s="633"/>
      <c r="V578" s="633"/>
      <c r="W578" s="633"/>
      <c r="X578" s="633"/>
      <c r="Y578" s="633"/>
      <c r="Z578" s="633"/>
    </row>
    <row r="579" spans="1:26" ht="12.75" customHeight="1" x14ac:dyDescent="0.2">
      <c r="A579" s="633"/>
      <c r="B579" s="633"/>
      <c r="C579" s="633"/>
      <c r="D579" s="633"/>
      <c r="E579" s="633"/>
      <c r="F579" s="633"/>
      <c r="G579" s="633"/>
      <c r="H579" s="633"/>
      <c r="I579" s="633"/>
      <c r="J579" s="633"/>
      <c r="K579" s="633"/>
      <c r="L579" s="633"/>
      <c r="M579" s="633"/>
      <c r="N579" s="633"/>
      <c r="O579" s="633"/>
      <c r="P579" s="633"/>
      <c r="Q579" s="633"/>
      <c r="R579" s="633"/>
      <c r="S579" s="633"/>
      <c r="T579" s="633"/>
      <c r="U579" s="633"/>
      <c r="V579" s="633"/>
      <c r="W579" s="633"/>
      <c r="X579" s="633"/>
      <c r="Y579" s="633"/>
      <c r="Z579" s="633"/>
    </row>
    <row r="580" spans="1:26" ht="12.75" customHeight="1" x14ac:dyDescent="0.2">
      <c r="A580" s="633"/>
      <c r="B580" s="633"/>
      <c r="C580" s="633"/>
      <c r="D580" s="633"/>
      <c r="E580" s="633"/>
      <c r="F580" s="633"/>
      <c r="G580" s="633"/>
      <c r="H580" s="633"/>
      <c r="I580" s="633"/>
      <c r="J580" s="633"/>
      <c r="K580" s="633"/>
      <c r="L580" s="633"/>
      <c r="M580" s="633"/>
      <c r="N580" s="633"/>
      <c r="O580" s="633"/>
      <c r="P580" s="633"/>
      <c r="Q580" s="633"/>
      <c r="R580" s="633"/>
      <c r="S580" s="633"/>
      <c r="T580" s="633"/>
      <c r="U580" s="633"/>
      <c r="V580" s="633"/>
      <c r="W580" s="633"/>
      <c r="X580" s="633"/>
      <c r="Y580" s="633"/>
      <c r="Z580" s="633"/>
    </row>
    <row r="581" spans="1:26" ht="12.75" customHeight="1" x14ac:dyDescent="0.2">
      <c r="A581" s="633"/>
      <c r="B581" s="633"/>
      <c r="C581" s="633"/>
      <c r="D581" s="633"/>
      <c r="E581" s="633"/>
      <c r="F581" s="633"/>
      <c r="G581" s="633"/>
      <c r="H581" s="633"/>
      <c r="I581" s="633"/>
      <c r="J581" s="633"/>
      <c r="K581" s="633"/>
      <c r="L581" s="633"/>
      <c r="M581" s="633"/>
      <c r="N581" s="633"/>
      <c r="O581" s="633"/>
      <c r="P581" s="633"/>
      <c r="Q581" s="633"/>
      <c r="R581" s="633"/>
      <c r="S581" s="633"/>
      <c r="T581" s="633"/>
      <c r="U581" s="633"/>
      <c r="V581" s="633"/>
      <c r="W581" s="633"/>
      <c r="X581" s="633"/>
      <c r="Y581" s="633"/>
      <c r="Z581" s="633"/>
    </row>
    <row r="582" spans="1:26" ht="12.75" customHeight="1" x14ac:dyDescent="0.2">
      <c r="A582" s="633"/>
      <c r="B582" s="633"/>
      <c r="C582" s="633"/>
      <c r="D582" s="633"/>
      <c r="E582" s="633"/>
      <c r="F582" s="633"/>
      <c r="G582" s="633"/>
      <c r="H582" s="633"/>
      <c r="I582" s="633"/>
      <c r="J582" s="633"/>
      <c r="K582" s="633"/>
      <c r="L582" s="633"/>
      <c r="M582" s="633"/>
      <c r="N582" s="633"/>
      <c r="O582" s="633"/>
      <c r="P582" s="633"/>
      <c r="Q582" s="633"/>
      <c r="R582" s="633"/>
      <c r="S582" s="633"/>
      <c r="T582" s="633"/>
      <c r="U582" s="633"/>
      <c r="V582" s="633"/>
      <c r="W582" s="633"/>
      <c r="X582" s="633"/>
      <c r="Y582" s="633"/>
      <c r="Z582" s="633"/>
    </row>
    <row r="583" spans="1:26" ht="12.75" customHeight="1" x14ac:dyDescent="0.2">
      <c r="A583" s="633"/>
      <c r="B583" s="633"/>
      <c r="C583" s="633"/>
      <c r="D583" s="633"/>
      <c r="E583" s="633"/>
      <c r="F583" s="633"/>
      <c r="G583" s="633"/>
      <c r="H583" s="633"/>
      <c r="I583" s="633"/>
      <c r="J583" s="633"/>
      <c r="K583" s="633"/>
      <c r="L583" s="633"/>
      <c r="M583" s="633"/>
      <c r="N583" s="633"/>
      <c r="O583" s="633"/>
      <c r="P583" s="633"/>
      <c r="Q583" s="633"/>
      <c r="R583" s="633"/>
      <c r="S583" s="633"/>
      <c r="T583" s="633"/>
      <c r="U583" s="633"/>
      <c r="V583" s="633"/>
      <c r="W583" s="633"/>
      <c r="X583" s="633"/>
      <c r="Y583" s="633"/>
      <c r="Z583" s="633"/>
    </row>
    <row r="584" spans="1:26" ht="12.75" customHeight="1" x14ac:dyDescent="0.2">
      <c r="A584" s="633"/>
      <c r="B584" s="633"/>
      <c r="C584" s="633"/>
      <c r="D584" s="633"/>
      <c r="E584" s="633"/>
      <c r="F584" s="633"/>
      <c r="G584" s="633"/>
      <c r="H584" s="633"/>
      <c r="I584" s="633"/>
      <c r="J584" s="633"/>
      <c r="K584" s="633"/>
      <c r="L584" s="633"/>
      <c r="M584" s="633"/>
      <c r="N584" s="633"/>
      <c r="O584" s="633"/>
      <c r="P584" s="633"/>
      <c r="Q584" s="633"/>
      <c r="R584" s="633"/>
      <c r="S584" s="633"/>
      <c r="T584" s="633"/>
      <c r="U584" s="633"/>
      <c r="V584" s="633"/>
      <c r="W584" s="633"/>
      <c r="X584" s="633"/>
      <c r="Y584" s="633"/>
      <c r="Z584" s="633"/>
    </row>
    <row r="585" spans="1:26" ht="12.75" customHeight="1" x14ac:dyDescent="0.2">
      <c r="A585" s="633"/>
      <c r="B585" s="633"/>
      <c r="C585" s="633"/>
      <c r="D585" s="633"/>
      <c r="E585" s="633"/>
      <c r="F585" s="633"/>
      <c r="G585" s="633"/>
      <c r="H585" s="633"/>
      <c r="I585" s="633"/>
      <c r="J585" s="633"/>
      <c r="K585" s="633"/>
      <c r="L585" s="633"/>
      <c r="M585" s="633"/>
      <c r="N585" s="633"/>
      <c r="O585" s="633"/>
      <c r="P585" s="633"/>
      <c r="Q585" s="633"/>
      <c r="R585" s="633"/>
      <c r="S585" s="633"/>
      <c r="T585" s="633"/>
      <c r="U585" s="633"/>
      <c r="V585" s="633"/>
      <c r="W585" s="633"/>
      <c r="X585" s="633"/>
      <c r="Y585" s="633"/>
      <c r="Z585" s="633"/>
    </row>
    <row r="586" spans="1:26" ht="12.75" customHeight="1" x14ac:dyDescent="0.2">
      <c r="A586" s="633"/>
      <c r="B586" s="633"/>
      <c r="C586" s="633"/>
      <c r="D586" s="633"/>
      <c r="E586" s="633"/>
      <c r="F586" s="633"/>
      <c r="G586" s="633"/>
      <c r="H586" s="633"/>
      <c r="I586" s="633"/>
      <c r="J586" s="633"/>
      <c r="K586" s="633"/>
      <c r="L586" s="633"/>
      <c r="M586" s="633"/>
      <c r="N586" s="633"/>
      <c r="O586" s="633"/>
      <c r="P586" s="633"/>
      <c r="Q586" s="633"/>
      <c r="R586" s="633"/>
      <c r="S586" s="633"/>
      <c r="T586" s="633"/>
      <c r="U586" s="633"/>
      <c r="V586" s="633"/>
      <c r="W586" s="633"/>
      <c r="X586" s="633"/>
      <c r="Y586" s="633"/>
      <c r="Z586" s="633"/>
    </row>
    <row r="587" spans="1:26" ht="12.75" customHeight="1" x14ac:dyDescent="0.2">
      <c r="A587" s="633"/>
      <c r="B587" s="633"/>
      <c r="C587" s="633"/>
      <c r="D587" s="633"/>
      <c r="E587" s="633"/>
      <c r="F587" s="633"/>
      <c r="G587" s="633"/>
      <c r="H587" s="633"/>
      <c r="I587" s="633"/>
      <c r="J587" s="633"/>
      <c r="K587" s="633"/>
      <c r="L587" s="633"/>
      <c r="M587" s="633"/>
      <c r="N587" s="633"/>
      <c r="O587" s="633"/>
      <c r="P587" s="633"/>
      <c r="Q587" s="633"/>
      <c r="R587" s="633"/>
      <c r="S587" s="633"/>
      <c r="T587" s="633"/>
      <c r="U587" s="633"/>
      <c r="V587" s="633"/>
      <c r="W587" s="633"/>
      <c r="X587" s="633"/>
      <c r="Y587" s="633"/>
      <c r="Z587" s="633"/>
    </row>
    <row r="588" spans="1:26" ht="12.75" customHeight="1" x14ac:dyDescent="0.2">
      <c r="A588" s="633"/>
      <c r="B588" s="633"/>
      <c r="C588" s="633"/>
      <c r="D588" s="633"/>
      <c r="E588" s="633"/>
      <c r="F588" s="633"/>
      <c r="G588" s="633"/>
      <c r="H588" s="633"/>
      <c r="I588" s="633"/>
      <c r="J588" s="633"/>
      <c r="K588" s="633"/>
      <c r="L588" s="633"/>
      <c r="M588" s="633"/>
      <c r="N588" s="633"/>
      <c r="O588" s="633"/>
      <c r="P588" s="633"/>
      <c r="Q588" s="633"/>
      <c r="R588" s="633"/>
      <c r="S588" s="633"/>
      <c r="T588" s="633"/>
      <c r="U588" s="633"/>
      <c r="V588" s="633"/>
      <c r="W588" s="633"/>
      <c r="X588" s="633"/>
      <c r="Y588" s="633"/>
      <c r="Z588" s="633"/>
    </row>
    <row r="589" spans="1:26" ht="12.75" customHeight="1" x14ac:dyDescent="0.2">
      <c r="A589" s="633"/>
      <c r="B589" s="633"/>
      <c r="C589" s="633"/>
      <c r="D589" s="633"/>
      <c r="E589" s="633"/>
      <c r="F589" s="633"/>
      <c r="G589" s="633"/>
      <c r="H589" s="633"/>
      <c r="I589" s="633"/>
      <c r="J589" s="633"/>
      <c r="K589" s="633"/>
      <c r="L589" s="633"/>
      <c r="M589" s="633"/>
      <c r="N589" s="633"/>
      <c r="O589" s="633"/>
      <c r="P589" s="633"/>
      <c r="Q589" s="633"/>
      <c r="R589" s="633"/>
      <c r="S589" s="633"/>
      <c r="T589" s="633"/>
      <c r="U589" s="633"/>
      <c r="V589" s="633"/>
      <c r="W589" s="633"/>
      <c r="X589" s="633"/>
      <c r="Y589" s="633"/>
      <c r="Z589" s="633"/>
    </row>
    <row r="590" spans="1:26" ht="12.75" customHeight="1" x14ac:dyDescent="0.2">
      <c r="A590" s="633"/>
      <c r="B590" s="633"/>
      <c r="C590" s="633"/>
      <c r="D590" s="633"/>
      <c r="E590" s="633"/>
      <c r="F590" s="633"/>
      <c r="G590" s="633"/>
      <c r="H590" s="633"/>
      <c r="I590" s="633"/>
      <c r="J590" s="633"/>
      <c r="K590" s="633"/>
      <c r="L590" s="633"/>
      <c r="M590" s="633"/>
      <c r="N590" s="633"/>
      <c r="O590" s="633"/>
      <c r="P590" s="633"/>
      <c r="Q590" s="633"/>
      <c r="R590" s="633"/>
      <c r="S590" s="633"/>
      <c r="T590" s="633"/>
      <c r="U590" s="633"/>
      <c r="V590" s="633"/>
      <c r="W590" s="633"/>
      <c r="X590" s="633"/>
      <c r="Y590" s="633"/>
      <c r="Z590" s="633"/>
    </row>
    <row r="591" spans="1:26" ht="12.75" customHeight="1" x14ac:dyDescent="0.2">
      <c r="A591" s="633"/>
      <c r="B591" s="633"/>
      <c r="C591" s="633"/>
      <c r="D591" s="633"/>
      <c r="E591" s="633"/>
      <c r="F591" s="633"/>
      <c r="G591" s="633"/>
      <c r="H591" s="633"/>
      <c r="I591" s="633"/>
      <c r="J591" s="633"/>
      <c r="K591" s="633"/>
      <c r="L591" s="633"/>
      <c r="M591" s="633"/>
      <c r="N591" s="633"/>
      <c r="O591" s="633"/>
      <c r="P591" s="633"/>
      <c r="Q591" s="633"/>
      <c r="R591" s="633"/>
      <c r="S591" s="633"/>
      <c r="T591" s="633"/>
      <c r="U591" s="633"/>
      <c r="V591" s="633"/>
      <c r="W591" s="633"/>
      <c r="X591" s="633"/>
      <c r="Y591" s="633"/>
      <c r="Z591" s="633"/>
    </row>
    <row r="592" spans="1:26" ht="12.75" customHeight="1" x14ac:dyDescent="0.2">
      <c r="A592" s="633"/>
      <c r="B592" s="633"/>
      <c r="C592" s="633"/>
      <c r="D592" s="633"/>
      <c r="E592" s="633"/>
      <c r="F592" s="633"/>
      <c r="G592" s="633"/>
      <c r="H592" s="633"/>
      <c r="I592" s="633"/>
      <c r="J592" s="633"/>
      <c r="K592" s="633"/>
      <c r="L592" s="633"/>
      <c r="M592" s="633"/>
      <c r="N592" s="633"/>
      <c r="O592" s="633"/>
      <c r="P592" s="633"/>
      <c r="Q592" s="633"/>
      <c r="R592" s="633"/>
      <c r="S592" s="633"/>
      <c r="T592" s="633"/>
      <c r="U592" s="633"/>
      <c r="V592" s="633"/>
      <c r="W592" s="633"/>
      <c r="X592" s="633"/>
      <c r="Y592" s="633"/>
      <c r="Z592" s="633"/>
    </row>
    <row r="593" spans="1:26" ht="12.75" customHeight="1" x14ac:dyDescent="0.2">
      <c r="A593" s="633"/>
      <c r="B593" s="633"/>
      <c r="C593" s="633"/>
      <c r="D593" s="633"/>
      <c r="E593" s="633"/>
      <c r="F593" s="633"/>
      <c r="G593" s="633"/>
      <c r="H593" s="633"/>
      <c r="I593" s="633"/>
      <c r="J593" s="633"/>
      <c r="K593" s="633"/>
      <c r="L593" s="633"/>
      <c r="M593" s="633"/>
      <c r="N593" s="633"/>
      <c r="O593" s="633"/>
      <c r="P593" s="633"/>
      <c r="Q593" s="633"/>
      <c r="R593" s="633"/>
      <c r="S593" s="633"/>
      <c r="T593" s="633"/>
      <c r="U593" s="633"/>
      <c r="V593" s="633"/>
      <c r="W593" s="633"/>
      <c r="X593" s="633"/>
      <c r="Y593" s="633"/>
      <c r="Z593" s="633"/>
    </row>
    <row r="594" spans="1:26" ht="12.75" customHeight="1" x14ac:dyDescent="0.2">
      <c r="A594" s="633"/>
      <c r="B594" s="633"/>
      <c r="C594" s="633"/>
      <c r="D594" s="633"/>
      <c r="E594" s="633"/>
      <c r="F594" s="633"/>
      <c r="G594" s="633"/>
      <c r="H594" s="633"/>
      <c r="I594" s="633"/>
      <c r="J594" s="633"/>
      <c r="K594" s="633"/>
      <c r="L594" s="633"/>
      <c r="M594" s="633"/>
      <c r="N594" s="633"/>
      <c r="O594" s="633"/>
      <c r="P594" s="633"/>
      <c r="Q594" s="633"/>
      <c r="R594" s="633"/>
      <c r="S594" s="633"/>
      <c r="T594" s="633"/>
      <c r="U594" s="633"/>
      <c r="V594" s="633"/>
      <c r="W594" s="633"/>
      <c r="X594" s="633"/>
      <c r="Y594" s="633"/>
      <c r="Z594" s="633"/>
    </row>
    <row r="595" spans="1:26" ht="12.75" customHeight="1" x14ac:dyDescent="0.2">
      <c r="A595" s="633"/>
      <c r="B595" s="633"/>
      <c r="C595" s="633"/>
      <c r="D595" s="633"/>
      <c r="E595" s="633"/>
      <c r="F595" s="633"/>
      <c r="G595" s="633"/>
      <c r="H595" s="633"/>
      <c r="I595" s="633"/>
      <c r="J595" s="633"/>
      <c r="K595" s="633"/>
      <c r="L595" s="633"/>
      <c r="M595" s="633"/>
      <c r="N595" s="633"/>
      <c r="O595" s="633"/>
      <c r="P595" s="633"/>
      <c r="Q595" s="633"/>
      <c r="R595" s="633"/>
      <c r="S595" s="633"/>
      <c r="T595" s="633"/>
      <c r="U595" s="633"/>
      <c r="V595" s="633"/>
      <c r="W595" s="633"/>
      <c r="X595" s="633"/>
      <c r="Y595" s="633"/>
      <c r="Z595" s="633"/>
    </row>
    <row r="596" spans="1:26" ht="12.75" customHeight="1" x14ac:dyDescent="0.2">
      <c r="A596" s="633"/>
      <c r="B596" s="633"/>
      <c r="C596" s="633"/>
      <c r="D596" s="633"/>
      <c r="E596" s="633"/>
      <c r="F596" s="633"/>
      <c r="G596" s="633"/>
      <c r="H596" s="633"/>
      <c r="I596" s="633"/>
      <c r="J596" s="633"/>
      <c r="K596" s="633"/>
      <c r="L596" s="633"/>
      <c r="M596" s="633"/>
      <c r="N596" s="633"/>
      <c r="O596" s="633"/>
      <c r="P596" s="633"/>
      <c r="Q596" s="633"/>
      <c r="R596" s="633"/>
      <c r="S596" s="633"/>
      <c r="T596" s="633"/>
      <c r="U596" s="633"/>
      <c r="V596" s="633"/>
      <c r="W596" s="633"/>
      <c r="X596" s="633"/>
      <c r="Y596" s="633"/>
      <c r="Z596" s="633"/>
    </row>
    <row r="597" spans="1:26" ht="12.75" customHeight="1" x14ac:dyDescent="0.2">
      <c r="A597" s="633"/>
      <c r="B597" s="633"/>
      <c r="C597" s="633"/>
      <c r="D597" s="633"/>
      <c r="E597" s="633"/>
      <c r="F597" s="633"/>
      <c r="G597" s="633"/>
      <c r="H597" s="633"/>
      <c r="I597" s="633"/>
      <c r="J597" s="633"/>
      <c r="K597" s="633"/>
      <c r="L597" s="633"/>
      <c r="M597" s="633"/>
      <c r="N597" s="633"/>
      <c r="O597" s="633"/>
      <c r="P597" s="633"/>
      <c r="Q597" s="633"/>
      <c r="R597" s="633"/>
      <c r="S597" s="633"/>
      <c r="T597" s="633"/>
      <c r="U597" s="633"/>
      <c r="V597" s="633"/>
      <c r="W597" s="633"/>
      <c r="X597" s="633"/>
      <c r="Y597" s="633"/>
      <c r="Z597" s="633"/>
    </row>
    <row r="598" spans="1:26" ht="12.75" customHeight="1" x14ac:dyDescent="0.2">
      <c r="A598" s="633"/>
      <c r="B598" s="633"/>
      <c r="C598" s="633"/>
      <c r="D598" s="633"/>
      <c r="E598" s="633"/>
      <c r="F598" s="633"/>
      <c r="G598" s="633"/>
      <c r="H598" s="633"/>
      <c r="I598" s="633"/>
      <c r="J598" s="633"/>
      <c r="K598" s="633"/>
      <c r="L598" s="633"/>
      <c r="M598" s="633"/>
      <c r="N598" s="633"/>
      <c r="O598" s="633"/>
      <c r="P598" s="633"/>
      <c r="Q598" s="633"/>
      <c r="R598" s="633"/>
      <c r="S598" s="633"/>
      <c r="T598" s="633"/>
      <c r="U598" s="633"/>
      <c r="V598" s="633"/>
      <c r="W598" s="633"/>
      <c r="X598" s="633"/>
      <c r="Y598" s="633"/>
      <c r="Z598" s="633"/>
    </row>
    <row r="599" spans="1:26" ht="12.75" customHeight="1" x14ac:dyDescent="0.2">
      <c r="A599" s="633"/>
      <c r="B599" s="633"/>
      <c r="C599" s="633"/>
      <c r="D599" s="633"/>
      <c r="E599" s="633"/>
      <c r="F599" s="633"/>
      <c r="G599" s="633"/>
      <c r="H599" s="633"/>
      <c r="I599" s="633"/>
      <c r="J599" s="633"/>
      <c r="K599" s="633"/>
      <c r="L599" s="633"/>
      <c r="M599" s="633"/>
      <c r="N599" s="633"/>
      <c r="O599" s="633"/>
      <c r="P599" s="633"/>
      <c r="Q599" s="633"/>
      <c r="R599" s="633"/>
      <c r="S599" s="633"/>
      <c r="T599" s="633"/>
      <c r="U599" s="633"/>
      <c r="V599" s="633"/>
      <c r="W599" s="633"/>
      <c r="X599" s="633"/>
      <c r="Y599" s="633"/>
      <c r="Z599" s="633"/>
    </row>
    <row r="600" spans="1:26" ht="12.75" customHeight="1" x14ac:dyDescent="0.2">
      <c r="A600" s="633"/>
      <c r="B600" s="633"/>
      <c r="C600" s="633"/>
      <c r="D600" s="633"/>
      <c r="E600" s="633"/>
      <c r="F600" s="633"/>
      <c r="G600" s="633"/>
      <c r="H600" s="633"/>
      <c r="I600" s="633"/>
      <c r="J600" s="633"/>
      <c r="K600" s="633"/>
      <c r="L600" s="633"/>
      <c r="M600" s="633"/>
      <c r="N600" s="633"/>
      <c r="O600" s="633"/>
      <c r="P600" s="633"/>
      <c r="Q600" s="633"/>
      <c r="R600" s="633"/>
      <c r="S600" s="633"/>
      <c r="T600" s="633"/>
      <c r="U600" s="633"/>
      <c r="V600" s="633"/>
      <c r="W600" s="633"/>
      <c r="X600" s="633"/>
      <c r="Y600" s="633"/>
      <c r="Z600" s="633"/>
    </row>
    <row r="601" spans="1:26" ht="12.75" customHeight="1" x14ac:dyDescent="0.2">
      <c r="A601" s="633"/>
      <c r="B601" s="633"/>
      <c r="C601" s="633"/>
      <c r="D601" s="633"/>
      <c r="E601" s="633"/>
      <c r="F601" s="633"/>
      <c r="G601" s="633"/>
      <c r="H601" s="633"/>
      <c r="I601" s="633"/>
      <c r="J601" s="633"/>
      <c r="K601" s="633"/>
      <c r="L601" s="633"/>
      <c r="M601" s="633"/>
      <c r="N601" s="633"/>
      <c r="O601" s="633"/>
      <c r="P601" s="633"/>
      <c r="Q601" s="633"/>
      <c r="R601" s="633"/>
      <c r="S601" s="633"/>
      <c r="T601" s="633"/>
      <c r="U601" s="633"/>
      <c r="V601" s="633"/>
      <c r="W601" s="633"/>
      <c r="X601" s="633"/>
      <c r="Y601" s="633"/>
      <c r="Z601" s="633"/>
    </row>
    <row r="602" spans="1:26" ht="12.75" customHeight="1" x14ac:dyDescent="0.2">
      <c r="A602" s="633"/>
      <c r="B602" s="633"/>
      <c r="C602" s="633"/>
      <c r="D602" s="633"/>
      <c r="E602" s="633"/>
      <c r="F602" s="633"/>
      <c r="G602" s="633"/>
      <c r="H602" s="633"/>
      <c r="I602" s="633"/>
      <c r="J602" s="633"/>
      <c r="K602" s="633"/>
      <c r="L602" s="633"/>
      <c r="M602" s="633"/>
      <c r="N602" s="633"/>
      <c r="O602" s="633"/>
      <c r="P602" s="633"/>
      <c r="Q602" s="633"/>
      <c r="R602" s="633"/>
      <c r="S602" s="633"/>
      <c r="T602" s="633"/>
      <c r="U602" s="633"/>
      <c r="V602" s="633"/>
      <c r="W602" s="633"/>
      <c r="X602" s="633"/>
      <c r="Y602" s="633"/>
      <c r="Z602" s="633"/>
    </row>
    <row r="603" spans="1:26" ht="12.75" customHeight="1" x14ac:dyDescent="0.2">
      <c r="A603" s="633"/>
      <c r="B603" s="633"/>
      <c r="C603" s="633"/>
      <c r="D603" s="633"/>
      <c r="E603" s="633"/>
      <c r="F603" s="633"/>
      <c r="G603" s="633"/>
      <c r="H603" s="633"/>
      <c r="I603" s="633"/>
      <c r="J603" s="633"/>
      <c r="K603" s="633"/>
      <c r="L603" s="633"/>
      <c r="M603" s="633"/>
      <c r="N603" s="633"/>
      <c r="O603" s="633"/>
      <c r="P603" s="633"/>
      <c r="Q603" s="633"/>
      <c r="R603" s="633"/>
      <c r="S603" s="633"/>
      <c r="T603" s="633"/>
      <c r="U603" s="633"/>
      <c r="V603" s="633"/>
      <c r="W603" s="633"/>
      <c r="X603" s="633"/>
      <c r="Y603" s="633"/>
      <c r="Z603" s="633"/>
    </row>
    <row r="604" spans="1:26" ht="12.75" customHeight="1" x14ac:dyDescent="0.2">
      <c r="A604" s="633"/>
      <c r="B604" s="633"/>
      <c r="C604" s="633"/>
      <c r="D604" s="633"/>
      <c r="E604" s="633"/>
      <c r="F604" s="633"/>
      <c r="G604" s="633"/>
      <c r="H604" s="633"/>
      <c r="I604" s="633"/>
      <c r="J604" s="633"/>
      <c r="K604" s="633"/>
      <c r="L604" s="633"/>
      <c r="M604" s="633"/>
      <c r="N604" s="633"/>
      <c r="O604" s="633"/>
      <c r="P604" s="633"/>
      <c r="Q604" s="633"/>
      <c r="R604" s="633"/>
      <c r="S604" s="633"/>
      <c r="T604" s="633"/>
      <c r="U604" s="633"/>
      <c r="V604" s="633"/>
      <c r="W604" s="633"/>
      <c r="X604" s="633"/>
      <c r="Y604" s="633"/>
      <c r="Z604" s="633"/>
    </row>
    <row r="605" spans="1:26" ht="12.75" customHeight="1" x14ac:dyDescent="0.2">
      <c r="A605" s="633"/>
      <c r="B605" s="633"/>
      <c r="C605" s="633"/>
      <c r="D605" s="633"/>
      <c r="E605" s="633"/>
      <c r="F605" s="633"/>
      <c r="G605" s="633"/>
      <c r="H605" s="633"/>
      <c r="I605" s="633"/>
      <c r="J605" s="633"/>
      <c r="K605" s="633"/>
      <c r="L605" s="633"/>
      <c r="M605" s="633"/>
      <c r="N605" s="633"/>
      <c r="O605" s="633"/>
      <c r="P605" s="633"/>
      <c r="Q605" s="633"/>
      <c r="R605" s="633"/>
      <c r="S605" s="633"/>
      <c r="T605" s="633"/>
      <c r="U605" s="633"/>
      <c r="V605" s="633"/>
      <c r="W605" s="633"/>
      <c r="X605" s="633"/>
      <c r="Y605" s="633"/>
      <c r="Z605" s="633"/>
    </row>
    <row r="606" spans="1:26" ht="12.75" customHeight="1" x14ac:dyDescent="0.2">
      <c r="A606" s="633"/>
      <c r="B606" s="633"/>
      <c r="C606" s="633"/>
      <c r="D606" s="633"/>
      <c r="E606" s="633"/>
      <c r="F606" s="633"/>
      <c r="G606" s="633"/>
      <c r="H606" s="633"/>
      <c r="I606" s="633"/>
      <c r="J606" s="633"/>
      <c r="K606" s="633"/>
      <c r="L606" s="633"/>
      <c r="M606" s="633"/>
      <c r="N606" s="633"/>
      <c r="O606" s="633"/>
      <c r="P606" s="633"/>
      <c r="Q606" s="633"/>
      <c r="R606" s="633"/>
      <c r="S606" s="633"/>
      <c r="T606" s="633"/>
      <c r="U606" s="633"/>
      <c r="V606" s="633"/>
      <c r="W606" s="633"/>
      <c r="X606" s="633"/>
      <c r="Y606" s="633"/>
      <c r="Z606" s="633"/>
    </row>
    <row r="607" spans="1:26" ht="12.75" customHeight="1" x14ac:dyDescent="0.2">
      <c r="A607" s="633"/>
      <c r="B607" s="633"/>
      <c r="C607" s="633"/>
      <c r="D607" s="633"/>
      <c r="E607" s="633"/>
      <c r="F607" s="633"/>
      <c r="G607" s="633"/>
      <c r="H607" s="633"/>
      <c r="I607" s="633"/>
      <c r="J607" s="633"/>
      <c r="K607" s="633"/>
      <c r="L607" s="633"/>
      <c r="M607" s="633"/>
      <c r="N607" s="633"/>
      <c r="O607" s="633"/>
      <c r="P607" s="633"/>
      <c r="Q607" s="633"/>
      <c r="R607" s="633"/>
      <c r="S607" s="633"/>
      <c r="T607" s="633"/>
      <c r="U607" s="633"/>
      <c r="V607" s="633"/>
      <c r="W607" s="633"/>
      <c r="X607" s="633"/>
      <c r="Y607" s="633"/>
      <c r="Z607" s="633"/>
    </row>
    <row r="608" spans="1:26" ht="12.75" customHeight="1" x14ac:dyDescent="0.2">
      <c r="A608" s="633"/>
      <c r="B608" s="633"/>
      <c r="C608" s="633"/>
      <c r="D608" s="633"/>
      <c r="E608" s="633"/>
      <c r="F608" s="633"/>
      <c r="G608" s="633"/>
      <c r="H608" s="633"/>
      <c r="I608" s="633"/>
      <c r="J608" s="633"/>
      <c r="K608" s="633"/>
      <c r="L608" s="633"/>
      <c r="M608" s="633"/>
      <c r="N608" s="633"/>
      <c r="O608" s="633"/>
      <c r="P608" s="633"/>
      <c r="Q608" s="633"/>
      <c r="R608" s="633"/>
      <c r="S608" s="633"/>
      <c r="T608" s="633"/>
      <c r="U608" s="633"/>
      <c r="V608" s="633"/>
      <c r="W608" s="633"/>
      <c r="X608" s="633"/>
      <c r="Y608" s="633"/>
      <c r="Z608" s="633"/>
    </row>
    <row r="609" spans="1:26" ht="12.75" customHeight="1" x14ac:dyDescent="0.2">
      <c r="A609" s="633"/>
      <c r="B609" s="633"/>
      <c r="C609" s="633"/>
      <c r="D609" s="633"/>
      <c r="E609" s="633"/>
      <c r="F609" s="633"/>
      <c r="G609" s="633"/>
      <c r="H609" s="633"/>
      <c r="I609" s="633"/>
      <c r="J609" s="633"/>
      <c r="K609" s="633"/>
      <c r="L609" s="633"/>
      <c r="M609" s="633"/>
      <c r="N609" s="633"/>
      <c r="O609" s="633"/>
      <c r="P609" s="633"/>
      <c r="Q609" s="633"/>
      <c r="R609" s="633"/>
      <c r="S609" s="633"/>
      <c r="T609" s="633"/>
      <c r="U609" s="633"/>
      <c r="V609" s="633"/>
      <c r="W609" s="633"/>
      <c r="X609" s="633"/>
      <c r="Y609" s="633"/>
      <c r="Z609" s="633"/>
    </row>
    <row r="610" spans="1:26" ht="12.75" customHeight="1" x14ac:dyDescent="0.2">
      <c r="A610" s="633"/>
      <c r="B610" s="633"/>
      <c r="C610" s="633"/>
      <c r="D610" s="633"/>
      <c r="E610" s="633"/>
      <c r="F610" s="633"/>
      <c r="G610" s="633"/>
      <c r="H610" s="633"/>
      <c r="I610" s="633"/>
      <c r="J610" s="633"/>
      <c r="K610" s="633"/>
      <c r="L610" s="633"/>
      <c r="M610" s="633"/>
      <c r="N610" s="633"/>
      <c r="O610" s="633"/>
      <c r="P610" s="633"/>
      <c r="Q610" s="633"/>
      <c r="R610" s="633"/>
      <c r="S610" s="633"/>
      <c r="T610" s="633"/>
      <c r="U610" s="633"/>
      <c r="V610" s="633"/>
      <c r="W610" s="633"/>
      <c r="X610" s="633"/>
      <c r="Y610" s="633"/>
      <c r="Z610" s="633"/>
    </row>
    <row r="611" spans="1:26" ht="12.75" customHeight="1" x14ac:dyDescent="0.2">
      <c r="A611" s="633"/>
      <c r="B611" s="633"/>
      <c r="C611" s="633"/>
      <c r="D611" s="633"/>
      <c r="E611" s="633"/>
      <c r="F611" s="633"/>
      <c r="G611" s="633"/>
      <c r="H611" s="633"/>
      <c r="I611" s="633"/>
      <c r="J611" s="633"/>
      <c r="K611" s="633"/>
      <c r="L611" s="633"/>
      <c r="M611" s="633"/>
      <c r="N611" s="633"/>
      <c r="O611" s="633"/>
      <c r="P611" s="633"/>
      <c r="Q611" s="633"/>
      <c r="R611" s="633"/>
      <c r="S611" s="633"/>
      <c r="T611" s="633"/>
      <c r="U611" s="633"/>
      <c r="V611" s="633"/>
      <c r="W611" s="633"/>
      <c r="X611" s="633"/>
      <c r="Y611" s="633"/>
      <c r="Z611" s="633"/>
    </row>
    <row r="612" spans="1:26" ht="12.75" customHeight="1" x14ac:dyDescent="0.2">
      <c r="A612" s="633"/>
      <c r="B612" s="633"/>
      <c r="C612" s="633"/>
      <c r="D612" s="633"/>
      <c r="E612" s="633"/>
      <c r="F612" s="633"/>
      <c r="G612" s="633"/>
      <c r="H612" s="633"/>
      <c r="I612" s="633"/>
      <c r="J612" s="633"/>
      <c r="K612" s="633"/>
      <c r="L612" s="633"/>
      <c r="M612" s="633"/>
      <c r="N612" s="633"/>
      <c r="O612" s="633"/>
      <c r="P612" s="633"/>
      <c r="Q612" s="633"/>
      <c r="R612" s="633"/>
      <c r="S612" s="633"/>
      <c r="T612" s="633"/>
      <c r="U612" s="633"/>
      <c r="V612" s="633"/>
      <c r="W612" s="633"/>
      <c r="X612" s="633"/>
      <c r="Y612" s="633"/>
      <c r="Z612" s="633"/>
    </row>
    <row r="613" spans="1:26" ht="12.75" customHeight="1" x14ac:dyDescent="0.2">
      <c r="A613" s="633"/>
      <c r="B613" s="633"/>
      <c r="C613" s="633"/>
      <c r="D613" s="633"/>
      <c r="E613" s="633"/>
      <c r="F613" s="633"/>
      <c r="G613" s="633"/>
      <c r="H613" s="633"/>
      <c r="I613" s="633"/>
      <c r="J613" s="633"/>
      <c r="K613" s="633"/>
      <c r="L613" s="633"/>
      <c r="M613" s="633"/>
      <c r="N613" s="633"/>
      <c r="O613" s="633"/>
      <c r="P613" s="633"/>
      <c r="Q613" s="633"/>
      <c r="R613" s="633"/>
      <c r="S613" s="633"/>
      <c r="T613" s="633"/>
      <c r="U613" s="633"/>
      <c r="V613" s="633"/>
      <c r="W613" s="633"/>
      <c r="X613" s="633"/>
      <c r="Y613" s="633"/>
      <c r="Z613" s="633"/>
    </row>
    <row r="614" spans="1:26" ht="12.75" customHeight="1" x14ac:dyDescent="0.2">
      <c r="A614" s="633"/>
      <c r="B614" s="633"/>
      <c r="C614" s="633"/>
      <c r="D614" s="633"/>
      <c r="E614" s="633"/>
      <c r="F614" s="633"/>
      <c r="G614" s="633"/>
      <c r="H614" s="633"/>
      <c r="I614" s="633"/>
      <c r="J614" s="633"/>
      <c r="K614" s="633"/>
      <c r="L614" s="633"/>
      <c r="M614" s="633"/>
      <c r="N614" s="633"/>
      <c r="O614" s="633"/>
      <c r="P614" s="633"/>
      <c r="Q614" s="633"/>
      <c r="R614" s="633"/>
      <c r="S614" s="633"/>
      <c r="T614" s="633"/>
      <c r="U614" s="633"/>
      <c r="V614" s="633"/>
      <c r="W614" s="633"/>
      <c r="X614" s="633"/>
      <c r="Y614" s="633"/>
      <c r="Z614" s="633"/>
    </row>
    <row r="615" spans="1:26" ht="12.75" customHeight="1" x14ac:dyDescent="0.2">
      <c r="A615" s="633"/>
      <c r="B615" s="633"/>
      <c r="C615" s="633"/>
      <c r="D615" s="633"/>
      <c r="E615" s="633"/>
      <c r="F615" s="633"/>
      <c r="G615" s="633"/>
      <c r="H615" s="633"/>
      <c r="I615" s="633"/>
      <c r="J615" s="633"/>
      <c r="K615" s="633"/>
      <c r="L615" s="633"/>
      <c r="M615" s="633"/>
      <c r="N615" s="633"/>
      <c r="O615" s="633"/>
      <c r="P615" s="633"/>
      <c r="Q615" s="633"/>
      <c r="R615" s="633"/>
      <c r="S615" s="633"/>
      <c r="T615" s="633"/>
      <c r="U615" s="633"/>
      <c r="V615" s="633"/>
      <c r="W615" s="633"/>
      <c r="X615" s="633"/>
      <c r="Y615" s="633"/>
      <c r="Z615" s="633"/>
    </row>
    <row r="616" spans="1:26" ht="12.75" customHeight="1" x14ac:dyDescent="0.2">
      <c r="A616" s="633"/>
      <c r="B616" s="633"/>
      <c r="C616" s="633"/>
      <c r="D616" s="633"/>
      <c r="E616" s="633"/>
      <c r="F616" s="633"/>
      <c r="G616" s="633"/>
      <c r="H616" s="633"/>
      <c r="I616" s="633"/>
      <c r="J616" s="633"/>
      <c r="K616" s="633"/>
      <c r="L616" s="633"/>
      <c r="M616" s="633"/>
      <c r="N616" s="633"/>
      <c r="O616" s="633"/>
      <c r="P616" s="633"/>
      <c r="Q616" s="633"/>
      <c r="R616" s="633"/>
      <c r="S616" s="633"/>
      <c r="T616" s="633"/>
      <c r="U616" s="633"/>
      <c r="V616" s="633"/>
      <c r="W616" s="633"/>
      <c r="X616" s="633"/>
      <c r="Y616" s="633"/>
      <c r="Z616" s="633"/>
    </row>
    <row r="617" spans="1:26" ht="12.75" customHeight="1" x14ac:dyDescent="0.2">
      <c r="A617" s="633"/>
      <c r="B617" s="633"/>
      <c r="C617" s="633"/>
      <c r="D617" s="633"/>
      <c r="E617" s="633"/>
      <c r="F617" s="633"/>
      <c r="G617" s="633"/>
      <c r="H617" s="633"/>
      <c r="I617" s="633"/>
      <c r="J617" s="633"/>
      <c r="K617" s="633"/>
      <c r="L617" s="633"/>
      <c r="M617" s="633"/>
      <c r="N617" s="633"/>
      <c r="O617" s="633"/>
      <c r="P617" s="633"/>
      <c r="Q617" s="633"/>
      <c r="R617" s="633"/>
      <c r="S617" s="633"/>
      <c r="T617" s="633"/>
      <c r="U617" s="633"/>
      <c r="V617" s="633"/>
      <c r="W617" s="633"/>
      <c r="X617" s="633"/>
      <c r="Y617" s="633"/>
      <c r="Z617" s="633"/>
    </row>
    <row r="618" spans="1:26" ht="12.75" customHeight="1" x14ac:dyDescent="0.2">
      <c r="A618" s="633"/>
      <c r="B618" s="633"/>
      <c r="C618" s="633"/>
      <c r="D618" s="633"/>
      <c r="E618" s="633"/>
      <c r="F618" s="633"/>
      <c r="G618" s="633"/>
      <c r="H618" s="633"/>
      <c r="I618" s="633"/>
      <c r="J618" s="633"/>
      <c r="K618" s="633"/>
      <c r="L618" s="633"/>
      <c r="M618" s="633"/>
      <c r="N618" s="633"/>
      <c r="O618" s="633"/>
      <c r="P618" s="633"/>
      <c r="Q618" s="633"/>
      <c r="R618" s="633"/>
      <c r="S618" s="633"/>
      <c r="T618" s="633"/>
      <c r="U618" s="633"/>
      <c r="V618" s="633"/>
      <c r="W618" s="633"/>
      <c r="X618" s="633"/>
      <c r="Y618" s="633"/>
      <c r="Z618" s="633"/>
    </row>
    <row r="619" spans="1:26" ht="12.75" customHeight="1" x14ac:dyDescent="0.2">
      <c r="A619" s="633"/>
      <c r="B619" s="633"/>
      <c r="C619" s="633"/>
      <c r="D619" s="633"/>
      <c r="E619" s="633"/>
      <c r="F619" s="633"/>
      <c r="G619" s="633"/>
      <c r="H619" s="633"/>
      <c r="I619" s="633"/>
      <c r="J619" s="633"/>
      <c r="K619" s="633"/>
      <c r="L619" s="633"/>
      <c r="M619" s="633"/>
      <c r="N619" s="633"/>
      <c r="O619" s="633"/>
      <c r="P619" s="633"/>
      <c r="Q619" s="633"/>
      <c r="R619" s="633"/>
      <c r="S619" s="633"/>
      <c r="T619" s="633"/>
      <c r="U619" s="633"/>
      <c r="V619" s="633"/>
      <c r="W619" s="633"/>
      <c r="X619" s="633"/>
      <c r="Y619" s="633"/>
      <c r="Z619" s="633"/>
    </row>
    <row r="620" spans="1:26" ht="12.75" customHeight="1" x14ac:dyDescent="0.2">
      <c r="A620" s="633"/>
      <c r="B620" s="633"/>
      <c r="C620" s="633"/>
      <c r="D620" s="633"/>
      <c r="E620" s="633"/>
      <c r="F620" s="633"/>
      <c r="G620" s="633"/>
      <c r="H620" s="633"/>
      <c r="I620" s="633"/>
      <c r="J620" s="633"/>
      <c r="K620" s="633"/>
      <c r="L620" s="633"/>
      <c r="M620" s="633"/>
      <c r="N620" s="633"/>
      <c r="O620" s="633"/>
      <c r="P620" s="633"/>
      <c r="Q620" s="633"/>
      <c r="R620" s="633"/>
      <c r="S620" s="633"/>
      <c r="T620" s="633"/>
      <c r="U620" s="633"/>
      <c r="V620" s="633"/>
      <c r="W620" s="633"/>
      <c r="X620" s="633"/>
      <c r="Y620" s="633"/>
      <c r="Z620" s="633"/>
    </row>
    <row r="621" spans="1:26" ht="12.75" customHeight="1" x14ac:dyDescent="0.2">
      <c r="A621" s="633"/>
      <c r="B621" s="633"/>
      <c r="C621" s="633"/>
      <c r="D621" s="633"/>
      <c r="E621" s="633"/>
      <c r="F621" s="633"/>
      <c r="G621" s="633"/>
      <c r="H621" s="633"/>
      <c r="I621" s="633"/>
      <c r="J621" s="633"/>
      <c r="K621" s="633"/>
      <c r="L621" s="633"/>
      <c r="M621" s="633"/>
      <c r="N621" s="633"/>
      <c r="O621" s="633"/>
      <c r="P621" s="633"/>
      <c r="Q621" s="633"/>
      <c r="R621" s="633"/>
      <c r="S621" s="633"/>
      <c r="T621" s="633"/>
      <c r="U621" s="633"/>
      <c r="V621" s="633"/>
      <c r="W621" s="633"/>
      <c r="X621" s="633"/>
      <c r="Y621" s="633"/>
      <c r="Z621" s="633"/>
    </row>
    <row r="622" spans="1:26" ht="12.75" customHeight="1" x14ac:dyDescent="0.2">
      <c r="A622" s="633"/>
      <c r="B622" s="633"/>
      <c r="C622" s="633"/>
      <c r="D622" s="633"/>
      <c r="E622" s="633"/>
      <c r="F622" s="633"/>
      <c r="G622" s="633"/>
      <c r="H622" s="633"/>
      <c r="I622" s="633"/>
      <c r="J622" s="633"/>
      <c r="K622" s="633"/>
      <c r="L622" s="633"/>
      <c r="M622" s="633"/>
      <c r="N622" s="633"/>
      <c r="O622" s="633"/>
      <c r="P622" s="633"/>
      <c r="Q622" s="633"/>
      <c r="R622" s="633"/>
      <c r="S622" s="633"/>
      <c r="T622" s="633"/>
      <c r="U622" s="633"/>
      <c r="V622" s="633"/>
      <c r="W622" s="633"/>
      <c r="X622" s="633"/>
      <c r="Y622" s="633"/>
      <c r="Z622" s="633"/>
    </row>
    <row r="623" spans="1:26" ht="12.75" customHeight="1" x14ac:dyDescent="0.2">
      <c r="A623" s="633"/>
      <c r="B623" s="633"/>
      <c r="C623" s="633"/>
      <c r="D623" s="633"/>
      <c r="E623" s="633"/>
      <c r="F623" s="633"/>
      <c r="G623" s="633"/>
      <c r="H623" s="633"/>
      <c r="I623" s="633"/>
      <c r="J623" s="633"/>
      <c r="K623" s="633"/>
      <c r="L623" s="633"/>
      <c r="M623" s="633"/>
      <c r="N623" s="633"/>
      <c r="O623" s="633"/>
      <c r="P623" s="633"/>
      <c r="Q623" s="633"/>
      <c r="R623" s="633"/>
      <c r="S623" s="633"/>
      <c r="T623" s="633"/>
      <c r="U623" s="633"/>
      <c r="V623" s="633"/>
      <c r="W623" s="633"/>
      <c r="X623" s="633"/>
      <c r="Y623" s="633"/>
      <c r="Z623" s="633"/>
    </row>
    <row r="624" spans="1:26" ht="12.75" customHeight="1" x14ac:dyDescent="0.2">
      <c r="A624" s="633"/>
      <c r="B624" s="633"/>
      <c r="C624" s="633"/>
      <c r="D624" s="633"/>
      <c r="E624" s="633"/>
      <c r="F624" s="633"/>
      <c r="G624" s="633"/>
      <c r="H624" s="633"/>
      <c r="I624" s="633"/>
      <c r="J624" s="633"/>
      <c r="K624" s="633"/>
      <c r="L624" s="633"/>
      <c r="M624" s="633"/>
      <c r="N624" s="633"/>
      <c r="O624" s="633"/>
      <c r="P624" s="633"/>
      <c r="Q624" s="633"/>
      <c r="R624" s="633"/>
      <c r="S624" s="633"/>
      <c r="T624" s="633"/>
      <c r="U624" s="633"/>
      <c r="V624" s="633"/>
      <c r="W624" s="633"/>
      <c r="X624" s="633"/>
      <c r="Y624" s="633"/>
      <c r="Z624" s="633"/>
    </row>
    <row r="625" spans="1:26" ht="12.75" customHeight="1" x14ac:dyDescent="0.2">
      <c r="A625" s="633"/>
      <c r="B625" s="633"/>
      <c r="C625" s="633"/>
      <c r="D625" s="633"/>
      <c r="E625" s="633"/>
      <c r="F625" s="633"/>
      <c r="G625" s="633"/>
      <c r="H625" s="633"/>
      <c r="I625" s="633"/>
      <c r="J625" s="633"/>
      <c r="K625" s="633"/>
      <c r="L625" s="633"/>
      <c r="M625" s="633"/>
      <c r="N625" s="633"/>
      <c r="O625" s="633"/>
      <c r="P625" s="633"/>
      <c r="Q625" s="633"/>
      <c r="R625" s="633"/>
      <c r="S625" s="633"/>
      <c r="T625" s="633"/>
      <c r="U625" s="633"/>
      <c r="V625" s="633"/>
      <c r="W625" s="633"/>
      <c r="X625" s="633"/>
      <c r="Y625" s="633"/>
      <c r="Z625" s="633"/>
    </row>
    <row r="626" spans="1:26" ht="12.75" customHeight="1" x14ac:dyDescent="0.2">
      <c r="A626" s="633"/>
      <c r="B626" s="633"/>
      <c r="C626" s="633"/>
      <c r="D626" s="633"/>
      <c r="E626" s="633"/>
      <c r="F626" s="633"/>
      <c r="G626" s="633"/>
      <c r="H626" s="633"/>
      <c r="I626" s="633"/>
      <c r="J626" s="633"/>
      <c r="K626" s="633"/>
      <c r="L626" s="633"/>
      <c r="M626" s="633"/>
      <c r="N626" s="633"/>
      <c r="O626" s="633"/>
      <c r="P626" s="633"/>
      <c r="Q626" s="633"/>
      <c r="R626" s="633"/>
      <c r="S626" s="633"/>
      <c r="T626" s="633"/>
      <c r="U626" s="633"/>
      <c r="V626" s="633"/>
      <c r="W626" s="633"/>
      <c r="X626" s="633"/>
      <c r="Y626" s="633"/>
      <c r="Z626" s="633"/>
    </row>
    <row r="627" spans="1:26" ht="12.75" customHeight="1" x14ac:dyDescent="0.2">
      <c r="A627" s="633"/>
      <c r="B627" s="633"/>
      <c r="C627" s="633"/>
      <c r="D627" s="633"/>
      <c r="E627" s="633"/>
      <c r="F627" s="633"/>
      <c r="G627" s="633"/>
      <c r="H627" s="633"/>
      <c r="I627" s="633"/>
      <c r="J627" s="633"/>
      <c r="K627" s="633"/>
      <c r="L627" s="633"/>
      <c r="M627" s="633"/>
      <c r="N627" s="633"/>
      <c r="O627" s="633"/>
      <c r="P627" s="633"/>
      <c r="Q627" s="633"/>
      <c r="R627" s="633"/>
      <c r="S627" s="633"/>
      <c r="T627" s="633"/>
      <c r="U627" s="633"/>
      <c r="V627" s="633"/>
      <c r="W627" s="633"/>
      <c r="X627" s="633"/>
      <c r="Y627" s="633"/>
      <c r="Z627" s="633"/>
    </row>
    <row r="628" spans="1:26" ht="12.75" customHeight="1" x14ac:dyDescent="0.2">
      <c r="A628" s="633"/>
      <c r="B628" s="633"/>
      <c r="C628" s="633"/>
      <c r="D628" s="633"/>
      <c r="E628" s="633"/>
      <c r="F628" s="633"/>
      <c r="G628" s="633"/>
      <c r="H628" s="633"/>
      <c r="I628" s="633"/>
      <c r="J628" s="633"/>
      <c r="K628" s="633"/>
      <c r="L628" s="633"/>
      <c r="M628" s="633"/>
      <c r="N628" s="633"/>
      <c r="O628" s="633"/>
      <c r="P628" s="633"/>
      <c r="Q628" s="633"/>
      <c r="R628" s="633"/>
      <c r="S628" s="633"/>
      <c r="T628" s="633"/>
      <c r="U628" s="633"/>
      <c r="V628" s="633"/>
      <c r="W628" s="633"/>
      <c r="X628" s="633"/>
      <c r="Y628" s="633"/>
      <c r="Z628" s="633"/>
    </row>
    <row r="629" spans="1:26" ht="12.75" customHeight="1" x14ac:dyDescent="0.2">
      <c r="A629" s="633"/>
      <c r="B629" s="633"/>
      <c r="C629" s="633"/>
      <c r="D629" s="633"/>
      <c r="E629" s="633"/>
      <c r="F629" s="633"/>
      <c r="G629" s="633"/>
      <c r="H629" s="633"/>
      <c r="I629" s="633"/>
      <c r="J629" s="633"/>
      <c r="K629" s="633"/>
      <c r="L629" s="633"/>
      <c r="M629" s="633"/>
      <c r="N629" s="633"/>
      <c r="O629" s="633"/>
      <c r="P629" s="633"/>
      <c r="Q629" s="633"/>
      <c r="R629" s="633"/>
      <c r="S629" s="633"/>
      <c r="T629" s="633"/>
      <c r="U629" s="633"/>
      <c r="V629" s="633"/>
      <c r="W629" s="633"/>
      <c r="X629" s="633"/>
      <c r="Y629" s="633"/>
      <c r="Z629" s="633"/>
    </row>
    <row r="630" spans="1:26" ht="12.75" customHeight="1" x14ac:dyDescent="0.2">
      <c r="A630" s="633"/>
      <c r="B630" s="633"/>
      <c r="C630" s="633"/>
      <c r="D630" s="633"/>
      <c r="E630" s="633"/>
      <c r="F630" s="633"/>
      <c r="G630" s="633"/>
      <c r="H630" s="633"/>
      <c r="I630" s="633"/>
      <c r="J630" s="633"/>
      <c r="K630" s="633"/>
      <c r="L630" s="633"/>
      <c r="M630" s="633"/>
      <c r="N630" s="633"/>
      <c r="O630" s="633"/>
      <c r="P630" s="633"/>
      <c r="Q630" s="633"/>
      <c r="R630" s="633"/>
      <c r="S630" s="633"/>
      <c r="T630" s="633"/>
      <c r="U630" s="633"/>
      <c r="V630" s="633"/>
      <c r="W630" s="633"/>
      <c r="X630" s="633"/>
      <c r="Y630" s="633"/>
      <c r="Z630" s="633"/>
    </row>
    <row r="631" spans="1:26" ht="12.75" customHeight="1" x14ac:dyDescent="0.2">
      <c r="A631" s="633"/>
      <c r="B631" s="633"/>
      <c r="C631" s="633"/>
      <c r="D631" s="633"/>
      <c r="E631" s="633"/>
      <c r="F631" s="633"/>
      <c r="G631" s="633"/>
      <c r="H631" s="633"/>
      <c r="I631" s="633"/>
      <c r="J631" s="633"/>
      <c r="K631" s="633"/>
      <c r="L631" s="633"/>
      <c r="M631" s="633"/>
      <c r="N631" s="633"/>
      <c r="O631" s="633"/>
      <c r="P631" s="633"/>
      <c r="Q631" s="633"/>
      <c r="R631" s="633"/>
      <c r="S631" s="633"/>
      <c r="T631" s="633"/>
      <c r="U631" s="633"/>
      <c r="V631" s="633"/>
      <c r="W631" s="633"/>
      <c r="X631" s="633"/>
      <c r="Y631" s="633"/>
      <c r="Z631" s="633"/>
    </row>
    <row r="632" spans="1:26" ht="12.75" customHeight="1" x14ac:dyDescent="0.2">
      <c r="A632" s="633"/>
      <c r="B632" s="633"/>
      <c r="C632" s="633"/>
      <c r="D632" s="633"/>
      <c r="E632" s="633"/>
      <c r="F632" s="633"/>
      <c r="G632" s="633"/>
      <c r="H632" s="633"/>
      <c r="I632" s="633"/>
      <c r="J632" s="633"/>
      <c r="K632" s="633"/>
      <c r="L632" s="633"/>
      <c r="M632" s="633"/>
      <c r="N632" s="633"/>
      <c r="O632" s="633"/>
      <c r="P632" s="633"/>
      <c r="Q632" s="633"/>
      <c r="R632" s="633"/>
      <c r="S632" s="633"/>
      <c r="T632" s="633"/>
      <c r="U632" s="633"/>
      <c r="V632" s="633"/>
      <c r="W632" s="633"/>
      <c r="X632" s="633"/>
      <c r="Y632" s="633"/>
      <c r="Z632" s="633"/>
    </row>
    <row r="633" spans="1:26" ht="12.75" customHeight="1" x14ac:dyDescent="0.2">
      <c r="A633" s="633"/>
      <c r="B633" s="633"/>
      <c r="C633" s="633"/>
      <c r="D633" s="633"/>
      <c r="E633" s="633"/>
      <c r="F633" s="633"/>
      <c r="G633" s="633"/>
      <c r="H633" s="633"/>
      <c r="I633" s="633"/>
      <c r="J633" s="633"/>
      <c r="K633" s="633"/>
      <c r="L633" s="633"/>
      <c r="M633" s="633"/>
      <c r="N633" s="633"/>
      <c r="O633" s="633"/>
      <c r="P633" s="633"/>
      <c r="Q633" s="633"/>
      <c r="R633" s="633"/>
      <c r="S633" s="633"/>
      <c r="T633" s="633"/>
      <c r="U633" s="633"/>
      <c r="V633" s="633"/>
      <c r="W633" s="633"/>
      <c r="X633" s="633"/>
      <c r="Y633" s="633"/>
      <c r="Z633" s="633"/>
    </row>
    <row r="634" spans="1:26" ht="12.75" customHeight="1" x14ac:dyDescent="0.2">
      <c r="A634" s="633"/>
      <c r="B634" s="633"/>
      <c r="C634" s="633"/>
      <c r="D634" s="633"/>
      <c r="E634" s="633"/>
      <c r="F634" s="633"/>
      <c r="G634" s="633"/>
      <c r="H634" s="633"/>
      <c r="I634" s="633"/>
      <c r="J634" s="633"/>
      <c r="K634" s="633"/>
      <c r="L634" s="633"/>
      <c r="M634" s="633"/>
      <c r="N634" s="633"/>
      <c r="O634" s="633"/>
      <c r="P634" s="633"/>
      <c r="Q634" s="633"/>
      <c r="R634" s="633"/>
      <c r="S634" s="633"/>
      <c r="T634" s="633"/>
      <c r="U634" s="633"/>
      <c r="V634" s="633"/>
      <c r="W634" s="633"/>
      <c r="X634" s="633"/>
      <c r="Y634" s="633"/>
      <c r="Z634" s="633"/>
    </row>
    <row r="635" spans="1:26" ht="12.75" customHeight="1" x14ac:dyDescent="0.2">
      <c r="A635" s="633"/>
      <c r="B635" s="633"/>
      <c r="C635" s="633"/>
      <c r="D635" s="633"/>
      <c r="E635" s="633"/>
      <c r="F635" s="633"/>
      <c r="G635" s="633"/>
      <c r="H635" s="633"/>
      <c r="I635" s="633"/>
      <c r="J635" s="633"/>
      <c r="K635" s="633"/>
      <c r="L635" s="633"/>
      <c r="M635" s="633"/>
      <c r="N635" s="633"/>
      <c r="O635" s="633"/>
      <c r="P635" s="633"/>
      <c r="Q635" s="633"/>
      <c r="R635" s="633"/>
      <c r="S635" s="633"/>
      <c r="T635" s="633"/>
      <c r="U635" s="633"/>
      <c r="V635" s="633"/>
      <c r="W635" s="633"/>
      <c r="X635" s="633"/>
      <c r="Y635" s="633"/>
      <c r="Z635" s="633"/>
    </row>
    <row r="636" spans="1:26" ht="12.75" customHeight="1" x14ac:dyDescent="0.2">
      <c r="A636" s="633"/>
      <c r="B636" s="633"/>
      <c r="C636" s="633"/>
      <c r="D636" s="633"/>
      <c r="E636" s="633"/>
      <c r="F636" s="633"/>
      <c r="G636" s="633"/>
      <c r="H636" s="633"/>
      <c r="I636" s="633"/>
      <c r="J636" s="633"/>
      <c r="K636" s="633"/>
      <c r="L636" s="633"/>
      <c r="M636" s="633"/>
      <c r="N636" s="633"/>
      <c r="O636" s="633"/>
      <c r="P636" s="633"/>
      <c r="Q636" s="633"/>
      <c r="R636" s="633"/>
      <c r="S636" s="633"/>
      <c r="T636" s="633"/>
      <c r="U636" s="633"/>
      <c r="V636" s="633"/>
      <c r="W636" s="633"/>
      <c r="X636" s="633"/>
      <c r="Y636" s="633"/>
      <c r="Z636" s="633"/>
    </row>
    <row r="637" spans="1:26" ht="12.75" customHeight="1" x14ac:dyDescent="0.2">
      <c r="A637" s="633"/>
      <c r="B637" s="633"/>
      <c r="C637" s="633"/>
      <c r="D637" s="633"/>
      <c r="E637" s="633"/>
      <c r="F637" s="633"/>
      <c r="G637" s="633"/>
      <c r="H637" s="633"/>
      <c r="I637" s="633"/>
      <c r="J637" s="633"/>
      <c r="K637" s="633"/>
      <c r="L637" s="633"/>
      <c r="M637" s="633"/>
      <c r="N637" s="633"/>
      <c r="O637" s="633"/>
      <c r="P637" s="633"/>
      <c r="Q637" s="633"/>
      <c r="R637" s="633"/>
      <c r="S637" s="633"/>
      <c r="T637" s="633"/>
      <c r="U637" s="633"/>
      <c r="V637" s="633"/>
      <c r="W637" s="633"/>
      <c r="X637" s="633"/>
      <c r="Y637" s="633"/>
      <c r="Z637" s="633"/>
    </row>
    <row r="638" spans="1:26" ht="12.75" customHeight="1" x14ac:dyDescent="0.2">
      <c r="A638" s="633"/>
      <c r="B638" s="633"/>
      <c r="C638" s="633"/>
      <c r="D638" s="633"/>
      <c r="E638" s="633"/>
      <c r="F638" s="633"/>
      <c r="G638" s="633"/>
      <c r="H638" s="633"/>
      <c r="I638" s="633"/>
      <c r="J638" s="633"/>
      <c r="K638" s="633"/>
      <c r="L638" s="633"/>
      <c r="M638" s="633"/>
      <c r="N638" s="633"/>
      <c r="O638" s="633"/>
      <c r="P638" s="633"/>
      <c r="Q638" s="633"/>
      <c r="R638" s="633"/>
      <c r="S638" s="633"/>
      <c r="T638" s="633"/>
      <c r="U638" s="633"/>
      <c r="V638" s="633"/>
      <c r="W638" s="633"/>
      <c r="X638" s="633"/>
      <c r="Y638" s="633"/>
      <c r="Z638" s="633"/>
    </row>
    <row r="639" spans="1:26" ht="12.75" customHeight="1" x14ac:dyDescent="0.2">
      <c r="A639" s="633"/>
      <c r="B639" s="633"/>
      <c r="C639" s="633"/>
      <c r="D639" s="633"/>
      <c r="E639" s="633"/>
      <c r="F639" s="633"/>
      <c r="G639" s="633"/>
      <c r="H639" s="633"/>
      <c r="I639" s="633"/>
      <c r="J639" s="633"/>
      <c r="K639" s="633"/>
      <c r="L639" s="633"/>
      <c r="M639" s="633"/>
      <c r="N639" s="633"/>
      <c r="O639" s="633"/>
      <c r="P639" s="633"/>
      <c r="Q639" s="633"/>
      <c r="R639" s="633"/>
      <c r="S639" s="633"/>
      <c r="T639" s="633"/>
      <c r="U639" s="633"/>
      <c r="V639" s="633"/>
      <c r="W639" s="633"/>
      <c r="X639" s="633"/>
      <c r="Y639" s="633"/>
      <c r="Z639" s="633"/>
    </row>
    <row r="640" spans="1:26" ht="12.75" customHeight="1" x14ac:dyDescent="0.2">
      <c r="A640" s="633"/>
      <c r="B640" s="633"/>
      <c r="C640" s="633"/>
      <c r="D640" s="633"/>
      <c r="E640" s="633"/>
      <c r="F640" s="633"/>
      <c r="G640" s="633"/>
      <c r="H640" s="633"/>
      <c r="I640" s="633"/>
      <c r="J640" s="633"/>
      <c r="K640" s="633"/>
      <c r="L640" s="633"/>
      <c r="M640" s="633"/>
      <c r="N640" s="633"/>
      <c r="O640" s="633"/>
      <c r="P640" s="633"/>
      <c r="Q640" s="633"/>
      <c r="R640" s="633"/>
      <c r="S640" s="633"/>
      <c r="T640" s="633"/>
      <c r="U640" s="633"/>
      <c r="V640" s="633"/>
      <c r="W640" s="633"/>
      <c r="X640" s="633"/>
      <c r="Y640" s="633"/>
      <c r="Z640" s="633"/>
    </row>
    <row r="641" spans="1:26" ht="12.75" customHeight="1" x14ac:dyDescent="0.2">
      <c r="A641" s="633"/>
      <c r="B641" s="633"/>
      <c r="C641" s="633"/>
      <c r="D641" s="633"/>
      <c r="E641" s="633"/>
      <c r="F641" s="633"/>
      <c r="G641" s="633"/>
      <c r="H641" s="633"/>
      <c r="I641" s="633"/>
      <c r="J641" s="633"/>
      <c r="K641" s="633"/>
      <c r="L641" s="633"/>
      <c r="M641" s="633"/>
      <c r="N641" s="633"/>
      <c r="O641" s="633"/>
      <c r="P641" s="633"/>
      <c r="Q641" s="633"/>
      <c r="R641" s="633"/>
      <c r="S641" s="633"/>
      <c r="T641" s="633"/>
      <c r="U641" s="633"/>
      <c r="V641" s="633"/>
      <c r="W641" s="633"/>
      <c r="X641" s="633"/>
      <c r="Y641" s="633"/>
      <c r="Z641" s="633"/>
    </row>
    <row r="642" spans="1:26" ht="12.75" customHeight="1" x14ac:dyDescent="0.2">
      <c r="A642" s="633"/>
      <c r="B642" s="633"/>
      <c r="C642" s="633"/>
      <c r="D642" s="633"/>
      <c r="E642" s="633"/>
      <c r="F642" s="633"/>
      <c r="G642" s="633"/>
      <c r="H642" s="633"/>
      <c r="I642" s="633"/>
      <c r="J642" s="633"/>
      <c r="K642" s="633"/>
      <c r="L642" s="633"/>
      <c r="M642" s="633"/>
      <c r="N642" s="633"/>
      <c r="O642" s="633"/>
      <c r="P642" s="633"/>
      <c r="Q642" s="633"/>
      <c r="R642" s="633"/>
      <c r="S642" s="633"/>
      <c r="T642" s="633"/>
      <c r="U642" s="633"/>
      <c r="V642" s="633"/>
      <c r="W642" s="633"/>
      <c r="X642" s="633"/>
      <c r="Y642" s="633"/>
      <c r="Z642" s="633"/>
    </row>
    <row r="643" spans="1:26" ht="12.75" customHeight="1" x14ac:dyDescent="0.2">
      <c r="A643" s="633"/>
      <c r="B643" s="633"/>
      <c r="C643" s="633"/>
      <c r="D643" s="633"/>
      <c r="E643" s="633"/>
      <c r="F643" s="633"/>
      <c r="G643" s="633"/>
      <c r="H643" s="633"/>
      <c r="I643" s="633"/>
      <c r="J643" s="633"/>
      <c r="K643" s="633"/>
      <c r="L643" s="633"/>
      <c r="M643" s="633"/>
      <c r="N643" s="633"/>
      <c r="O643" s="633"/>
      <c r="P643" s="633"/>
      <c r="Q643" s="633"/>
      <c r="R643" s="633"/>
      <c r="S643" s="633"/>
      <c r="T643" s="633"/>
      <c r="U643" s="633"/>
      <c r="V643" s="633"/>
      <c r="W643" s="633"/>
      <c r="X643" s="633"/>
      <c r="Y643" s="633"/>
      <c r="Z643" s="633"/>
    </row>
    <row r="644" spans="1:26" ht="12.75" customHeight="1" x14ac:dyDescent="0.2">
      <c r="A644" s="633"/>
      <c r="B644" s="633"/>
      <c r="C644" s="633"/>
      <c r="D644" s="633"/>
      <c r="E644" s="633"/>
      <c r="F644" s="633"/>
      <c r="G644" s="633"/>
      <c r="H644" s="633"/>
      <c r="I644" s="633"/>
      <c r="J644" s="633"/>
      <c r="K644" s="633"/>
      <c r="L644" s="633"/>
      <c r="M644" s="633"/>
      <c r="N644" s="633"/>
      <c r="O644" s="633"/>
      <c r="P644" s="633"/>
      <c r="Q644" s="633"/>
      <c r="R644" s="633"/>
      <c r="S644" s="633"/>
      <c r="T644" s="633"/>
      <c r="U644" s="633"/>
      <c r="V644" s="633"/>
      <c r="W644" s="633"/>
      <c r="X644" s="633"/>
      <c r="Y644" s="633"/>
      <c r="Z644" s="633"/>
    </row>
    <row r="645" spans="1:26" ht="12.75" customHeight="1" x14ac:dyDescent="0.2">
      <c r="A645" s="633"/>
      <c r="B645" s="633"/>
      <c r="C645" s="633"/>
      <c r="D645" s="633"/>
      <c r="E645" s="633"/>
      <c r="F645" s="633"/>
      <c r="G645" s="633"/>
      <c r="H645" s="633"/>
      <c r="I645" s="633"/>
      <c r="J645" s="633"/>
      <c r="K645" s="633"/>
      <c r="L645" s="633"/>
      <c r="M645" s="633"/>
      <c r="N645" s="633"/>
      <c r="O645" s="633"/>
      <c r="P645" s="633"/>
      <c r="Q645" s="633"/>
      <c r="R645" s="633"/>
      <c r="S645" s="633"/>
      <c r="T645" s="633"/>
      <c r="U645" s="633"/>
      <c r="V645" s="633"/>
      <c r="W645" s="633"/>
      <c r="X645" s="633"/>
      <c r="Y645" s="633"/>
      <c r="Z645" s="633"/>
    </row>
    <row r="646" spans="1:26" ht="12.75" customHeight="1" x14ac:dyDescent="0.2">
      <c r="A646" s="633"/>
      <c r="B646" s="633"/>
      <c r="C646" s="633"/>
      <c r="D646" s="633"/>
      <c r="E646" s="633"/>
      <c r="F646" s="633"/>
      <c r="G646" s="633"/>
      <c r="H646" s="633"/>
      <c r="I646" s="633"/>
      <c r="J646" s="633"/>
      <c r="K646" s="633"/>
      <c r="L646" s="633"/>
      <c r="M646" s="633"/>
      <c r="N646" s="633"/>
      <c r="O646" s="633"/>
      <c r="P646" s="633"/>
      <c r="Q646" s="633"/>
      <c r="R646" s="633"/>
      <c r="S646" s="633"/>
      <c r="T646" s="633"/>
      <c r="U646" s="633"/>
      <c r="V646" s="633"/>
      <c r="W646" s="633"/>
      <c r="X646" s="633"/>
      <c r="Y646" s="633"/>
      <c r="Z646" s="633"/>
    </row>
    <row r="647" spans="1:26" ht="12.75" customHeight="1" x14ac:dyDescent="0.2">
      <c r="A647" s="633"/>
      <c r="B647" s="633"/>
      <c r="C647" s="633"/>
      <c r="D647" s="633"/>
      <c r="E647" s="633"/>
      <c r="F647" s="633"/>
      <c r="G647" s="633"/>
      <c r="H647" s="633"/>
      <c r="I647" s="633"/>
      <c r="J647" s="633"/>
      <c r="K647" s="633"/>
      <c r="L647" s="633"/>
      <c r="M647" s="633"/>
      <c r="N647" s="633"/>
      <c r="O647" s="633"/>
      <c r="P647" s="633"/>
      <c r="Q647" s="633"/>
      <c r="R647" s="633"/>
      <c r="S647" s="633"/>
      <c r="T647" s="633"/>
      <c r="U647" s="633"/>
      <c r="V647" s="633"/>
      <c r="W647" s="633"/>
      <c r="X647" s="633"/>
      <c r="Y647" s="633"/>
      <c r="Z647" s="633"/>
    </row>
    <row r="648" spans="1:26" ht="12.75" customHeight="1" x14ac:dyDescent="0.2">
      <c r="A648" s="633"/>
      <c r="B648" s="633"/>
      <c r="C648" s="633"/>
      <c r="D648" s="633"/>
      <c r="E648" s="633"/>
      <c r="F648" s="633"/>
      <c r="G648" s="633"/>
      <c r="H648" s="633"/>
      <c r="I648" s="633"/>
      <c r="J648" s="633"/>
      <c r="K648" s="633"/>
      <c r="L648" s="633"/>
      <c r="M648" s="633"/>
      <c r="N648" s="633"/>
      <c r="O648" s="633"/>
      <c r="P648" s="633"/>
      <c r="Q648" s="633"/>
      <c r="R648" s="633"/>
      <c r="S648" s="633"/>
      <c r="T648" s="633"/>
      <c r="U648" s="633"/>
      <c r="V648" s="633"/>
      <c r="W648" s="633"/>
      <c r="X648" s="633"/>
      <c r="Y648" s="633"/>
      <c r="Z648" s="633"/>
    </row>
    <row r="649" spans="1:26" ht="12.75" customHeight="1" x14ac:dyDescent="0.2">
      <c r="A649" s="633"/>
      <c r="B649" s="633"/>
      <c r="C649" s="633"/>
      <c r="D649" s="633"/>
      <c r="E649" s="633"/>
      <c r="F649" s="633"/>
      <c r="G649" s="633"/>
      <c r="H649" s="633"/>
      <c r="I649" s="633"/>
      <c r="J649" s="633"/>
      <c r="K649" s="633"/>
      <c r="L649" s="633"/>
      <c r="M649" s="633"/>
      <c r="N649" s="633"/>
      <c r="O649" s="633"/>
      <c r="P649" s="633"/>
      <c r="Q649" s="633"/>
      <c r="R649" s="633"/>
      <c r="S649" s="633"/>
      <c r="T649" s="633"/>
      <c r="U649" s="633"/>
      <c r="V649" s="633"/>
      <c r="W649" s="633"/>
      <c r="X649" s="633"/>
      <c r="Y649" s="633"/>
      <c r="Z649" s="633"/>
    </row>
    <row r="650" spans="1:26" ht="12.75" customHeight="1" x14ac:dyDescent="0.2">
      <c r="A650" s="633"/>
      <c r="B650" s="633"/>
      <c r="C650" s="633"/>
      <c r="D650" s="633"/>
      <c r="E650" s="633"/>
      <c r="F650" s="633"/>
      <c r="G650" s="633"/>
      <c r="H650" s="633"/>
      <c r="I650" s="633"/>
      <c r="J650" s="633"/>
      <c r="K650" s="633"/>
      <c r="L650" s="633"/>
      <c r="M650" s="633"/>
      <c r="N650" s="633"/>
      <c r="O650" s="633"/>
      <c r="P650" s="633"/>
      <c r="Q650" s="633"/>
      <c r="R650" s="633"/>
      <c r="S650" s="633"/>
      <c r="T650" s="633"/>
      <c r="U650" s="633"/>
      <c r="V650" s="633"/>
      <c r="W650" s="633"/>
      <c r="X650" s="633"/>
      <c r="Y650" s="633"/>
      <c r="Z650" s="633"/>
    </row>
    <row r="651" spans="1:26" ht="12.75" customHeight="1" x14ac:dyDescent="0.2">
      <c r="A651" s="633"/>
      <c r="B651" s="633"/>
      <c r="C651" s="633"/>
      <c r="D651" s="633"/>
      <c r="E651" s="633"/>
      <c r="F651" s="633"/>
      <c r="G651" s="633"/>
      <c r="H651" s="633"/>
      <c r="I651" s="633"/>
      <c r="J651" s="633"/>
      <c r="K651" s="633"/>
      <c r="L651" s="633"/>
      <c r="M651" s="633"/>
      <c r="N651" s="633"/>
      <c r="O651" s="633"/>
      <c r="P651" s="633"/>
      <c r="Q651" s="633"/>
      <c r="R651" s="633"/>
      <c r="S651" s="633"/>
      <c r="T651" s="633"/>
      <c r="U651" s="633"/>
      <c r="V651" s="633"/>
      <c r="W651" s="633"/>
      <c r="X651" s="633"/>
      <c r="Y651" s="633"/>
      <c r="Z651" s="633"/>
    </row>
    <row r="652" spans="1:26" ht="12.75" customHeight="1" x14ac:dyDescent="0.2">
      <c r="A652" s="633"/>
      <c r="B652" s="633"/>
      <c r="C652" s="633"/>
      <c r="D652" s="633"/>
      <c r="E652" s="633"/>
      <c r="F652" s="633"/>
      <c r="G652" s="633"/>
      <c r="H652" s="633"/>
      <c r="I652" s="633"/>
      <c r="J652" s="633"/>
      <c r="K652" s="633"/>
      <c r="L652" s="633"/>
      <c r="M652" s="633"/>
      <c r="N652" s="633"/>
      <c r="O652" s="633"/>
      <c r="P652" s="633"/>
      <c r="Q652" s="633"/>
      <c r="R652" s="633"/>
      <c r="S652" s="633"/>
      <c r="T652" s="633"/>
      <c r="U652" s="633"/>
      <c r="V652" s="633"/>
      <c r="W652" s="633"/>
      <c r="X652" s="633"/>
      <c r="Y652" s="633"/>
      <c r="Z652" s="633"/>
    </row>
    <row r="653" spans="1:26" ht="12.75" customHeight="1" x14ac:dyDescent="0.2">
      <c r="A653" s="633"/>
      <c r="B653" s="633"/>
      <c r="C653" s="633"/>
      <c r="D653" s="633"/>
      <c r="E653" s="633"/>
      <c r="F653" s="633"/>
      <c r="G653" s="633"/>
      <c r="H653" s="633"/>
      <c r="I653" s="633"/>
      <c r="J653" s="633"/>
      <c r="K653" s="633"/>
      <c r="L653" s="633"/>
      <c r="M653" s="633"/>
      <c r="N653" s="633"/>
      <c r="O653" s="633"/>
      <c r="P653" s="633"/>
      <c r="Q653" s="633"/>
      <c r="R653" s="633"/>
      <c r="S653" s="633"/>
      <c r="T653" s="633"/>
      <c r="U653" s="633"/>
      <c r="V653" s="633"/>
      <c r="W653" s="633"/>
      <c r="X653" s="633"/>
      <c r="Y653" s="633"/>
      <c r="Z653" s="633"/>
    </row>
    <row r="654" spans="1:26" ht="12.75" customHeight="1" x14ac:dyDescent="0.2">
      <c r="A654" s="633"/>
      <c r="B654" s="633"/>
      <c r="C654" s="633"/>
      <c r="D654" s="633"/>
      <c r="E654" s="633"/>
      <c r="F654" s="633"/>
      <c r="G654" s="633"/>
      <c r="H654" s="633"/>
      <c r="I654" s="633"/>
      <c r="J654" s="633"/>
      <c r="K654" s="633"/>
      <c r="L654" s="633"/>
      <c r="M654" s="633"/>
      <c r="N654" s="633"/>
      <c r="O654" s="633"/>
      <c r="P654" s="633"/>
      <c r="Q654" s="633"/>
      <c r="R654" s="633"/>
      <c r="S654" s="633"/>
      <c r="T654" s="633"/>
      <c r="U654" s="633"/>
      <c r="V654" s="633"/>
      <c r="W654" s="633"/>
      <c r="X654" s="633"/>
      <c r="Y654" s="633"/>
      <c r="Z654" s="633"/>
    </row>
    <row r="655" spans="1:26" ht="12.75" customHeight="1" x14ac:dyDescent="0.2">
      <c r="A655" s="633"/>
      <c r="B655" s="633"/>
      <c r="C655" s="633"/>
      <c r="D655" s="633"/>
      <c r="E655" s="633"/>
      <c r="F655" s="633"/>
      <c r="G655" s="633"/>
      <c r="H655" s="633"/>
      <c r="I655" s="633"/>
      <c r="J655" s="633"/>
      <c r="K655" s="633"/>
      <c r="L655" s="633"/>
      <c r="M655" s="633"/>
      <c r="N655" s="633"/>
      <c r="O655" s="633"/>
      <c r="P655" s="633"/>
      <c r="Q655" s="633"/>
      <c r="R655" s="633"/>
      <c r="S655" s="633"/>
      <c r="T655" s="633"/>
      <c r="U655" s="633"/>
      <c r="V655" s="633"/>
      <c r="W655" s="633"/>
      <c r="X655" s="633"/>
      <c r="Y655" s="633"/>
      <c r="Z655" s="633"/>
    </row>
    <row r="656" spans="1:26" ht="12.75" customHeight="1" x14ac:dyDescent="0.2">
      <c r="A656" s="633"/>
      <c r="B656" s="633"/>
      <c r="C656" s="633"/>
      <c r="D656" s="633"/>
      <c r="E656" s="633"/>
      <c r="F656" s="633"/>
      <c r="G656" s="633"/>
      <c r="H656" s="633"/>
      <c r="I656" s="633"/>
      <c r="J656" s="633"/>
      <c r="K656" s="633"/>
      <c r="L656" s="633"/>
      <c r="M656" s="633"/>
      <c r="N656" s="633"/>
      <c r="O656" s="633"/>
      <c r="P656" s="633"/>
      <c r="Q656" s="633"/>
      <c r="R656" s="633"/>
      <c r="S656" s="633"/>
      <c r="T656" s="633"/>
      <c r="U656" s="633"/>
      <c r="V656" s="633"/>
      <c r="W656" s="633"/>
      <c r="X656" s="633"/>
      <c r="Y656" s="633"/>
      <c r="Z656" s="633"/>
    </row>
    <row r="657" spans="1:26" ht="12.75" customHeight="1" x14ac:dyDescent="0.2">
      <c r="A657" s="633"/>
      <c r="B657" s="633"/>
      <c r="C657" s="633"/>
      <c r="D657" s="633"/>
      <c r="E657" s="633"/>
      <c r="F657" s="633"/>
      <c r="G657" s="633"/>
      <c r="H657" s="633"/>
      <c r="I657" s="633"/>
      <c r="J657" s="633"/>
      <c r="K657" s="633"/>
      <c r="L657" s="633"/>
      <c r="M657" s="633"/>
      <c r="N657" s="633"/>
      <c r="O657" s="633"/>
      <c r="P657" s="633"/>
      <c r="Q657" s="633"/>
      <c r="R657" s="633"/>
      <c r="S657" s="633"/>
      <c r="T657" s="633"/>
      <c r="U657" s="633"/>
      <c r="V657" s="633"/>
      <c r="W657" s="633"/>
      <c r="X657" s="633"/>
      <c r="Y657" s="633"/>
      <c r="Z657" s="633"/>
    </row>
    <row r="658" spans="1:26" ht="12.75" customHeight="1" x14ac:dyDescent="0.2">
      <c r="A658" s="633"/>
      <c r="B658" s="633"/>
      <c r="C658" s="633"/>
      <c r="D658" s="633"/>
      <c r="E658" s="633"/>
      <c r="F658" s="633"/>
      <c r="G658" s="633"/>
      <c r="H658" s="633"/>
      <c r="I658" s="633"/>
      <c r="J658" s="633"/>
      <c r="K658" s="633"/>
      <c r="L658" s="633"/>
      <c r="M658" s="633"/>
      <c r="N658" s="633"/>
      <c r="O658" s="633"/>
      <c r="P658" s="633"/>
      <c r="Q658" s="633"/>
      <c r="R658" s="633"/>
      <c r="S658" s="633"/>
      <c r="T658" s="633"/>
      <c r="U658" s="633"/>
      <c r="V658" s="633"/>
      <c r="W658" s="633"/>
      <c r="X658" s="633"/>
      <c r="Y658" s="633"/>
      <c r="Z658" s="633"/>
    </row>
    <row r="659" spans="1:26" ht="12.75" customHeight="1" x14ac:dyDescent="0.2">
      <c r="A659" s="633"/>
      <c r="B659" s="633"/>
      <c r="C659" s="633"/>
      <c r="D659" s="633"/>
      <c r="E659" s="633"/>
      <c r="F659" s="633"/>
      <c r="G659" s="633"/>
      <c r="H659" s="633"/>
      <c r="I659" s="633"/>
      <c r="J659" s="633"/>
      <c r="K659" s="633"/>
      <c r="L659" s="633"/>
      <c r="M659" s="633"/>
      <c r="N659" s="633"/>
      <c r="O659" s="633"/>
      <c r="P659" s="633"/>
      <c r="Q659" s="633"/>
      <c r="R659" s="633"/>
      <c r="S659" s="633"/>
      <c r="T659" s="633"/>
      <c r="U659" s="633"/>
      <c r="V659" s="633"/>
      <c r="W659" s="633"/>
      <c r="X659" s="633"/>
      <c r="Y659" s="633"/>
      <c r="Z659" s="633"/>
    </row>
    <row r="660" spans="1:26" ht="12.75" customHeight="1" x14ac:dyDescent="0.2">
      <c r="A660" s="633"/>
      <c r="B660" s="633"/>
      <c r="C660" s="633"/>
      <c r="D660" s="633"/>
      <c r="E660" s="633"/>
      <c r="F660" s="633"/>
      <c r="G660" s="633"/>
      <c r="H660" s="633"/>
      <c r="I660" s="633"/>
      <c r="J660" s="633"/>
      <c r="K660" s="633"/>
      <c r="L660" s="633"/>
      <c r="M660" s="633"/>
      <c r="N660" s="633"/>
      <c r="O660" s="633"/>
      <c r="P660" s="633"/>
      <c r="Q660" s="633"/>
      <c r="R660" s="633"/>
      <c r="S660" s="633"/>
      <c r="T660" s="633"/>
      <c r="U660" s="633"/>
      <c r="V660" s="633"/>
      <c r="W660" s="633"/>
      <c r="X660" s="633"/>
      <c r="Y660" s="633"/>
      <c r="Z660" s="633"/>
    </row>
    <row r="661" spans="1:26" ht="12.75" customHeight="1" x14ac:dyDescent="0.2">
      <c r="A661" s="633"/>
      <c r="B661" s="633"/>
      <c r="C661" s="633"/>
      <c r="D661" s="633"/>
      <c r="E661" s="633"/>
      <c r="F661" s="633"/>
      <c r="G661" s="633"/>
      <c r="H661" s="633"/>
      <c r="I661" s="633"/>
      <c r="J661" s="633"/>
      <c r="K661" s="633"/>
      <c r="L661" s="633"/>
      <c r="M661" s="633"/>
      <c r="N661" s="633"/>
      <c r="O661" s="633"/>
      <c r="P661" s="633"/>
      <c r="Q661" s="633"/>
      <c r="R661" s="633"/>
      <c r="S661" s="633"/>
      <c r="T661" s="633"/>
      <c r="U661" s="633"/>
      <c r="V661" s="633"/>
      <c r="W661" s="633"/>
      <c r="X661" s="633"/>
      <c r="Y661" s="633"/>
      <c r="Z661" s="633"/>
    </row>
    <row r="662" spans="1:26" ht="12.75" customHeight="1" x14ac:dyDescent="0.2">
      <c r="A662" s="633"/>
      <c r="B662" s="633"/>
      <c r="C662" s="633"/>
      <c r="D662" s="633"/>
      <c r="E662" s="633"/>
      <c r="F662" s="633"/>
      <c r="G662" s="633"/>
      <c r="H662" s="633"/>
      <c r="I662" s="633"/>
      <c r="J662" s="633"/>
      <c r="K662" s="633"/>
      <c r="L662" s="633"/>
      <c r="M662" s="633"/>
      <c r="N662" s="633"/>
      <c r="O662" s="633"/>
      <c r="P662" s="633"/>
      <c r="Q662" s="633"/>
      <c r="R662" s="633"/>
      <c r="S662" s="633"/>
      <c r="T662" s="633"/>
      <c r="U662" s="633"/>
      <c r="V662" s="633"/>
      <c r="W662" s="633"/>
      <c r="X662" s="633"/>
      <c r="Y662" s="633"/>
      <c r="Z662" s="633"/>
    </row>
    <row r="663" spans="1:26" ht="12.75" customHeight="1" x14ac:dyDescent="0.2">
      <c r="A663" s="633"/>
      <c r="B663" s="633"/>
      <c r="C663" s="633"/>
      <c r="D663" s="633"/>
      <c r="E663" s="633"/>
      <c r="F663" s="633"/>
      <c r="G663" s="633"/>
      <c r="H663" s="633"/>
      <c r="I663" s="633"/>
      <c r="J663" s="633"/>
      <c r="K663" s="633"/>
      <c r="L663" s="633"/>
      <c r="M663" s="633"/>
      <c r="N663" s="633"/>
      <c r="O663" s="633"/>
      <c r="P663" s="633"/>
      <c r="Q663" s="633"/>
      <c r="R663" s="633"/>
      <c r="S663" s="633"/>
      <c r="T663" s="633"/>
      <c r="U663" s="633"/>
      <c r="V663" s="633"/>
      <c r="W663" s="633"/>
      <c r="X663" s="633"/>
      <c r="Y663" s="633"/>
      <c r="Z663" s="633"/>
    </row>
    <row r="664" spans="1:26" ht="12.75" customHeight="1" x14ac:dyDescent="0.2">
      <c r="A664" s="633"/>
      <c r="B664" s="633"/>
      <c r="C664" s="633"/>
      <c r="D664" s="633"/>
      <c r="E664" s="633"/>
      <c r="F664" s="633"/>
      <c r="G664" s="633"/>
      <c r="H664" s="633"/>
      <c r="I664" s="633"/>
      <c r="J664" s="633"/>
      <c r="K664" s="633"/>
      <c r="L664" s="633"/>
      <c r="M664" s="633"/>
      <c r="N664" s="633"/>
      <c r="O664" s="633"/>
      <c r="P664" s="633"/>
      <c r="Q664" s="633"/>
      <c r="R664" s="633"/>
      <c r="S664" s="633"/>
      <c r="T664" s="633"/>
      <c r="U664" s="633"/>
      <c r="V664" s="633"/>
      <c r="W664" s="633"/>
      <c r="X664" s="633"/>
      <c r="Y664" s="633"/>
      <c r="Z664" s="633"/>
    </row>
    <row r="665" spans="1:26" ht="12.75" customHeight="1" x14ac:dyDescent="0.2">
      <c r="A665" s="633"/>
      <c r="B665" s="633"/>
      <c r="C665" s="633"/>
      <c r="D665" s="633"/>
      <c r="E665" s="633"/>
      <c r="F665" s="633"/>
      <c r="G665" s="633"/>
      <c r="H665" s="633"/>
      <c r="I665" s="633"/>
      <c r="J665" s="633"/>
      <c r="K665" s="633"/>
      <c r="L665" s="633"/>
      <c r="M665" s="633"/>
      <c r="N665" s="633"/>
      <c r="O665" s="633"/>
      <c r="P665" s="633"/>
      <c r="Q665" s="633"/>
      <c r="R665" s="633"/>
      <c r="S665" s="633"/>
      <c r="T665" s="633"/>
      <c r="U665" s="633"/>
      <c r="V665" s="633"/>
      <c r="W665" s="633"/>
      <c r="X665" s="633"/>
      <c r="Y665" s="633"/>
      <c r="Z665" s="633"/>
    </row>
    <row r="666" spans="1:26" ht="12.75" customHeight="1" x14ac:dyDescent="0.2">
      <c r="A666" s="633"/>
      <c r="B666" s="633"/>
      <c r="C666" s="633"/>
      <c r="D666" s="633"/>
      <c r="E666" s="633"/>
      <c r="F666" s="633"/>
      <c r="G666" s="633"/>
      <c r="H666" s="633"/>
      <c r="I666" s="633"/>
      <c r="J666" s="633"/>
      <c r="K666" s="633"/>
      <c r="L666" s="633"/>
      <c r="M666" s="633"/>
      <c r="N666" s="633"/>
      <c r="O666" s="633"/>
      <c r="P666" s="633"/>
      <c r="Q666" s="633"/>
      <c r="R666" s="633"/>
      <c r="S666" s="633"/>
      <c r="T666" s="633"/>
      <c r="U666" s="633"/>
      <c r="V666" s="633"/>
      <c r="W666" s="633"/>
      <c r="X666" s="633"/>
      <c r="Y666" s="633"/>
      <c r="Z666" s="633"/>
    </row>
    <row r="667" spans="1:26" ht="12.75" customHeight="1" x14ac:dyDescent="0.2">
      <c r="A667" s="633"/>
      <c r="B667" s="633"/>
      <c r="C667" s="633"/>
      <c r="D667" s="633"/>
      <c r="E667" s="633"/>
      <c r="F667" s="633"/>
      <c r="G667" s="633"/>
      <c r="H667" s="633"/>
      <c r="I667" s="633"/>
      <c r="J667" s="633"/>
      <c r="K667" s="633"/>
      <c r="L667" s="633"/>
      <c r="M667" s="633"/>
      <c r="N667" s="633"/>
      <c r="O667" s="633"/>
      <c r="P667" s="633"/>
      <c r="Q667" s="633"/>
      <c r="R667" s="633"/>
      <c r="S667" s="633"/>
      <c r="T667" s="633"/>
      <c r="U667" s="633"/>
      <c r="V667" s="633"/>
      <c r="W667" s="633"/>
      <c r="X667" s="633"/>
      <c r="Y667" s="633"/>
      <c r="Z667" s="633"/>
    </row>
    <row r="668" spans="1:26" ht="12.75" customHeight="1" x14ac:dyDescent="0.2">
      <c r="A668" s="633"/>
      <c r="B668" s="633"/>
      <c r="C668" s="633"/>
      <c r="D668" s="633"/>
      <c r="E668" s="633"/>
      <c r="F668" s="633"/>
      <c r="G668" s="633"/>
      <c r="H668" s="633"/>
      <c r="I668" s="633"/>
      <c r="J668" s="633"/>
      <c r="K668" s="633"/>
      <c r="L668" s="633"/>
      <c r="M668" s="633"/>
      <c r="N668" s="633"/>
      <c r="O668" s="633"/>
      <c r="P668" s="633"/>
      <c r="Q668" s="633"/>
      <c r="R668" s="633"/>
      <c r="S668" s="633"/>
      <c r="T668" s="633"/>
      <c r="U668" s="633"/>
      <c r="V668" s="633"/>
      <c r="W668" s="633"/>
      <c r="X668" s="633"/>
      <c r="Y668" s="633"/>
      <c r="Z668" s="633"/>
    </row>
    <row r="669" spans="1:26" ht="12.75" customHeight="1" x14ac:dyDescent="0.2">
      <c r="A669" s="633"/>
      <c r="B669" s="633"/>
      <c r="C669" s="633"/>
      <c r="D669" s="633"/>
      <c r="E669" s="633"/>
      <c r="F669" s="633"/>
      <c r="G669" s="633"/>
      <c r="H669" s="633"/>
      <c r="I669" s="633"/>
      <c r="J669" s="633"/>
      <c r="K669" s="633"/>
      <c r="L669" s="633"/>
      <c r="M669" s="633"/>
      <c r="N669" s="633"/>
      <c r="O669" s="633"/>
      <c r="P669" s="633"/>
      <c r="Q669" s="633"/>
      <c r="R669" s="633"/>
      <c r="S669" s="633"/>
      <c r="T669" s="633"/>
      <c r="U669" s="633"/>
      <c r="V669" s="633"/>
      <c r="W669" s="633"/>
      <c r="X669" s="633"/>
      <c r="Y669" s="633"/>
      <c r="Z669" s="633"/>
    </row>
    <row r="670" spans="1:26" ht="12.75" customHeight="1" x14ac:dyDescent="0.2">
      <c r="A670" s="633"/>
      <c r="B670" s="633"/>
      <c r="C670" s="633"/>
      <c r="D670" s="633"/>
      <c r="E670" s="633"/>
      <c r="F670" s="633"/>
      <c r="G670" s="633"/>
      <c r="H670" s="633"/>
      <c r="I670" s="633"/>
      <c r="J670" s="633"/>
      <c r="K670" s="633"/>
      <c r="L670" s="633"/>
      <c r="M670" s="633"/>
      <c r="N670" s="633"/>
      <c r="O670" s="633"/>
      <c r="P670" s="633"/>
      <c r="Q670" s="633"/>
      <c r="R670" s="633"/>
      <c r="S670" s="633"/>
      <c r="T670" s="633"/>
      <c r="U670" s="633"/>
      <c r="V670" s="633"/>
      <c r="W670" s="633"/>
      <c r="X670" s="633"/>
      <c r="Y670" s="633"/>
      <c r="Z670" s="633"/>
    </row>
    <row r="671" spans="1:26" ht="12.75" customHeight="1" x14ac:dyDescent="0.2">
      <c r="A671" s="633"/>
      <c r="B671" s="633"/>
      <c r="C671" s="633"/>
      <c r="D671" s="633"/>
      <c r="E671" s="633"/>
      <c r="F671" s="633"/>
      <c r="G671" s="633"/>
      <c r="H671" s="633"/>
      <c r="I671" s="633"/>
      <c r="J671" s="633"/>
      <c r="K671" s="633"/>
      <c r="L671" s="633"/>
      <c r="M671" s="633"/>
      <c r="N671" s="633"/>
      <c r="O671" s="633"/>
      <c r="P671" s="633"/>
      <c r="Q671" s="633"/>
      <c r="R671" s="633"/>
      <c r="S671" s="633"/>
      <c r="T671" s="633"/>
      <c r="U671" s="633"/>
      <c r="V671" s="633"/>
      <c r="W671" s="633"/>
      <c r="X671" s="633"/>
      <c r="Y671" s="633"/>
      <c r="Z671" s="633"/>
    </row>
    <row r="672" spans="1:26" ht="12.75" customHeight="1" x14ac:dyDescent="0.2">
      <c r="A672" s="633"/>
      <c r="B672" s="633"/>
      <c r="C672" s="633"/>
      <c r="D672" s="633"/>
      <c r="E672" s="633"/>
      <c r="F672" s="633"/>
      <c r="G672" s="633"/>
      <c r="H672" s="633"/>
      <c r="I672" s="633"/>
      <c r="J672" s="633"/>
      <c r="K672" s="633"/>
      <c r="L672" s="633"/>
      <c r="M672" s="633"/>
      <c r="N672" s="633"/>
      <c r="O672" s="633"/>
      <c r="P672" s="633"/>
      <c r="Q672" s="633"/>
      <c r="R672" s="633"/>
      <c r="S672" s="633"/>
      <c r="T672" s="633"/>
      <c r="U672" s="633"/>
      <c r="V672" s="633"/>
      <c r="W672" s="633"/>
      <c r="X672" s="633"/>
      <c r="Y672" s="633"/>
      <c r="Z672" s="633"/>
    </row>
    <row r="673" spans="1:26" ht="12.75" customHeight="1" x14ac:dyDescent="0.2">
      <c r="A673" s="633"/>
      <c r="B673" s="633"/>
      <c r="C673" s="633"/>
      <c r="D673" s="633"/>
      <c r="E673" s="633"/>
      <c r="F673" s="633"/>
      <c r="G673" s="633"/>
      <c r="H673" s="633"/>
      <c r="I673" s="633"/>
      <c r="J673" s="633"/>
      <c r="K673" s="633"/>
      <c r="L673" s="633"/>
      <c r="M673" s="633"/>
      <c r="N673" s="633"/>
      <c r="O673" s="633"/>
      <c r="P673" s="633"/>
      <c r="Q673" s="633"/>
      <c r="R673" s="633"/>
      <c r="S673" s="633"/>
      <c r="T673" s="633"/>
      <c r="U673" s="633"/>
      <c r="V673" s="633"/>
      <c r="W673" s="633"/>
      <c r="X673" s="633"/>
      <c r="Y673" s="633"/>
      <c r="Z673" s="633"/>
    </row>
    <row r="674" spans="1:26" ht="12.75" customHeight="1" x14ac:dyDescent="0.2">
      <c r="A674" s="633"/>
      <c r="B674" s="633"/>
      <c r="C674" s="633"/>
      <c r="D674" s="633"/>
      <c r="E674" s="633"/>
      <c r="F674" s="633"/>
      <c r="G674" s="633"/>
      <c r="H674" s="633"/>
      <c r="I674" s="633"/>
      <c r="J674" s="633"/>
      <c r="K674" s="633"/>
      <c r="L674" s="633"/>
      <c r="M674" s="633"/>
      <c r="N674" s="633"/>
      <c r="O674" s="633"/>
      <c r="P674" s="633"/>
      <c r="Q674" s="633"/>
      <c r="R674" s="633"/>
      <c r="S674" s="633"/>
      <c r="T674" s="633"/>
      <c r="U674" s="633"/>
      <c r="V674" s="633"/>
      <c r="W674" s="633"/>
      <c r="X674" s="633"/>
      <c r="Y674" s="633"/>
      <c r="Z674" s="633"/>
    </row>
    <row r="675" spans="1:26" ht="12.75" customHeight="1" x14ac:dyDescent="0.2">
      <c r="A675" s="633"/>
      <c r="B675" s="633"/>
      <c r="C675" s="633"/>
      <c r="D675" s="633"/>
      <c r="E675" s="633"/>
      <c r="F675" s="633"/>
      <c r="G675" s="633"/>
      <c r="H675" s="633"/>
      <c r="I675" s="633"/>
      <c r="J675" s="633"/>
      <c r="K675" s="633"/>
      <c r="L675" s="633"/>
      <c r="M675" s="633"/>
      <c r="N675" s="633"/>
      <c r="O675" s="633"/>
      <c r="P675" s="633"/>
      <c r="Q675" s="633"/>
      <c r="R675" s="633"/>
      <c r="S675" s="633"/>
      <c r="T675" s="633"/>
      <c r="U675" s="633"/>
      <c r="V675" s="633"/>
      <c r="W675" s="633"/>
      <c r="X675" s="633"/>
      <c r="Y675" s="633"/>
      <c r="Z675" s="633"/>
    </row>
    <row r="676" spans="1:26" ht="12.75" customHeight="1" x14ac:dyDescent="0.2">
      <c r="A676" s="633"/>
      <c r="B676" s="633"/>
      <c r="C676" s="633"/>
      <c r="D676" s="633"/>
      <c r="E676" s="633"/>
      <c r="F676" s="633"/>
      <c r="G676" s="633"/>
      <c r="H676" s="633"/>
      <c r="I676" s="633"/>
      <c r="J676" s="633"/>
      <c r="K676" s="633"/>
      <c r="L676" s="633"/>
      <c r="M676" s="633"/>
      <c r="N676" s="633"/>
      <c r="O676" s="633"/>
      <c r="P676" s="633"/>
      <c r="Q676" s="633"/>
      <c r="R676" s="633"/>
      <c r="S676" s="633"/>
      <c r="T676" s="633"/>
      <c r="U676" s="633"/>
      <c r="V676" s="633"/>
      <c r="W676" s="633"/>
      <c r="X676" s="633"/>
      <c r="Y676" s="633"/>
      <c r="Z676" s="633"/>
    </row>
    <row r="677" spans="1:26" ht="12.75" customHeight="1" x14ac:dyDescent="0.2">
      <c r="A677" s="633"/>
      <c r="B677" s="633"/>
      <c r="C677" s="633"/>
      <c r="D677" s="633"/>
      <c r="E677" s="633"/>
      <c r="F677" s="633"/>
      <c r="G677" s="633"/>
      <c r="H677" s="633"/>
      <c r="I677" s="633"/>
      <c r="J677" s="633"/>
      <c r="K677" s="633"/>
      <c r="L677" s="633"/>
      <c r="M677" s="633"/>
      <c r="N677" s="633"/>
      <c r="O677" s="633"/>
      <c r="P677" s="633"/>
      <c r="Q677" s="633"/>
      <c r="R677" s="633"/>
      <c r="S677" s="633"/>
      <c r="T677" s="633"/>
      <c r="U677" s="633"/>
      <c r="V677" s="633"/>
      <c r="W677" s="633"/>
      <c r="X677" s="633"/>
      <c r="Y677" s="633"/>
      <c r="Z677" s="633"/>
    </row>
    <row r="678" spans="1:26" ht="12.75" customHeight="1" x14ac:dyDescent="0.2">
      <c r="A678" s="633"/>
      <c r="B678" s="633"/>
      <c r="C678" s="633"/>
      <c r="D678" s="633"/>
      <c r="E678" s="633"/>
      <c r="F678" s="633"/>
      <c r="G678" s="633"/>
      <c r="H678" s="633"/>
      <c r="I678" s="633"/>
      <c r="J678" s="633"/>
      <c r="K678" s="633"/>
      <c r="L678" s="633"/>
      <c r="M678" s="633"/>
      <c r="N678" s="633"/>
      <c r="O678" s="633"/>
      <c r="P678" s="633"/>
      <c r="Q678" s="633"/>
      <c r="R678" s="633"/>
      <c r="S678" s="633"/>
      <c r="T678" s="633"/>
      <c r="U678" s="633"/>
      <c r="V678" s="633"/>
      <c r="W678" s="633"/>
      <c r="X678" s="633"/>
      <c r="Y678" s="633"/>
      <c r="Z678" s="633"/>
    </row>
    <row r="679" spans="1:26" ht="12.75" customHeight="1" x14ac:dyDescent="0.2">
      <c r="A679" s="633"/>
      <c r="B679" s="633"/>
      <c r="C679" s="633"/>
      <c r="D679" s="633"/>
      <c r="E679" s="633"/>
      <c r="F679" s="633"/>
      <c r="G679" s="633"/>
      <c r="H679" s="633"/>
      <c r="I679" s="633"/>
      <c r="J679" s="633"/>
      <c r="K679" s="633"/>
      <c r="L679" s="633"/>
      <c r="M679" s="633"/>
      <c r="N679" s="633"/>
      <c r="O679" s="633"/>
      <c r="P679" s="633"/>
      <c r="Q679" s="633"/>
      <c r="R679" s="633"/>
      <c r="S679" s="633"/>
      <c r="T679" s="633"/>
      <c r="U679" s="633"/>
      <c r="V679" s="633"/>
      <c r="W679" s="633"/>
      <c r="X679" s="633"/>
      <c r="Y679" s="633"/>
      <c r="Z679" s="633"/>
    </row>
    <row r="680" spans="1:26" ht="12.75" customHeight="1" x14ac:dyDescent="0.2">
      <c r="A680" s="633"/>
      <c r="B680" s="633"/>
      <c r="C680" s="633"/>
      <c r="D680" s="633"/>
      <c r="E680" s="633"/>
      <c r="F680" s="633"/>
      <c r="G680" s="633"/>
      <c r="H680" s="633"/>
      <c r="I680" s="633"/>
      <c r="J680" s="633"/>
      <c r="K680" s="633"/>
      <c r="L680" s="633"/>
      <c r="M680" s="633"/>
      <c r="N680" s="633"/>
      <c r="O680" s="633"/>
      <c r="P680" s="633"/>
      <c r="Q680" s="633"/>
      <c r="R680" s="633"/>
      <c r="S680" s="633"/>
      <c r="T680" s="633"/>
      <c r="U680" s="633"/>
      <c r="V680" s="633"/>
      <c r="W680" s="633"/>
      <c r="X680" s="633"/>
      <c r="Y680" s="633"/>
      <c r="Z680" s="633"/>
    </row>
    <row r="681" spans="1:26" ht="12.75" customHeight="1" x14ac:dyDescent="0.2">
      <c r="A681" s="633"/>
      <c r="B681" s="633"/>
      <c r="C681" s="633"/>
      <c r="D681" s="633"/>
      <c r="E681" s="633"/>
      <c r="F681" s="633"/>
      <c r="G681" s="633"/>
      <c r="H681" s="633"/>
      <c r="I681" s="633"/>
      <c r="J681" s="633"/>
      <c r="K681" s="633"/>
      <c r="L681" s="633"/>
      <c r="M681" s="633"/>
      <c r="N681" s="633"/>
      <c r="O681" s="633"/>
      <c r="P681" s="633"/>
      <c r="Q681" s="633"/>
      <c r="R681" s="633"/>
      <c r="S681" s="633"/>
      <c r="T681" s="633"/>
      <c r="U681" s="633"/>
      <c r="V681" s="633"/>
      <c r="W681" s="633"/>
      <c r="X681" s="633"/>
      <c r="Y681" s="633"/>
      <c r="Z681" s="633"/>
    </row>
    <row r="682" spans="1:26" ht="12.75" customHeight="1" x14ac:dyDescent="0.2">
      <c r="A682" s="633"/>
      <c r="B682" s="633"/>
      <c r="C682" s="633"/>
      <c r="D682" s="633"/>
      <c r="E682" s="633"/>
      <c r="F682" s="633"/>
      <c r="G682" s="633"/>
      <c r="H682" s="633"/>
      <c r="I682" s="633"/>
      <c r="J682" s="633"/>
      <c r="K682" s="633"/>
      <c r="L682" s="633"/>
      <c r="M682" s="633"/>
      <c r="N682" s="633"/>
      <c r="O682" s="633"/>
      <c r="P682" s="633"/>
      <c r="Q682" s="633"/>
      <c r="R682" s="633"/>
      <c r="S682" s="633"/>
      <c r="T682" s="633"/>
      <c r="U682" s="633"/>
      <c r="V682" s="633"/>
      <c r="W682" s="633"/>
      <c r="X682" s="633"/>
      <c r="Y682" s="633"/>
      <c r="Z682" s="633"/>
    </row>
    <row r="683" spans="1:26" ht="12.75" customHeight="1" x14ac:dyDescent="0.2">
      <c r="A683" s="633"/>
      <c r="B683" s="633"/>
      <c r="C683" s="633"/>
      <c r="D683" s="633"/>
      <c r="E683" s="633"/>
      <c r="F683" s="633"/>
      <c r="G683" s="633"/>
      <c r="H683" s="633"/>
      <c r="I683" s="633"/>
      <c r="J683" s="633"/>
      <c r="K683" s="633"/>
      <c r="L683" s="633"/>
      <c r="M683" s="633"/>
      <c r="N683" s="633"/>
      <c r="O683" s="633"/>
      <c r="P683" s="633"/>
      <c r="Q683" s="633"/>
      <c r="R683" s="633"/>
      <c r="S683" s="633"/>
      <c r="T683" s="633"/>
      <c r="U683" s="633"/>
      <c r="V683" s="633"/>
      <c r="W683" s="633"/>
      <c r="X683" s="633"/>
      <c r="Y683" s="633"/>
      <c r="Z683" s="633"/>
    </row>
    <row r="684" spans="1:26" ht="12.75" customHeight="1" x14ac:dyDescent="0.2">
      <c r="A684" s="633"/>
      <c r="B684" s="633"/>
      <c r="C684" s="633"/>
      <c r="D684" s="633"/>
      <c r="E684" s="633"/>
      <c r="F684" s="633"/>
      <c r="G684" s="633"/>
      <c r="H684" s="633"/>
      <c r="I684" s="633"/>
      <c r="J684" s="633"/>
      <c r="K684" s="633"/>
      <c r="L684" s="633"/>
      <c r="M684" s="633"/>
      <c r="N684" s="633"/>
      <c r="O684" s="633"/>
      <c r="P684" s="633"/>
      <c r="Q684" s="633"/>
      <c r="R684" s="633"/>
      <c r="S684" s="633"/>
      <c r="T684" s="633"/>
      <c r="U684" s="633"/>
      <c r="V684" s="633"/>
      <c r="W684" s="633"/>
      <c r="X684" s="633"/>
      <c r="Y684" s="633"/>
      <c r="Z684" s="633"/>
    </row>
    <row r="685" spans="1:26" ht="12.75" customHeight="1" x14ac:dyDescent="0.2">
      <c r="A685" s="633"/>
      <c r="B685" s="633"/>
      <c r="C685" s="633"/>
      <c r="D685" s="633"/>
      <c r="E685" s="633"/>
      <c r="F685" s="633"/>
      <c r="G685" s="633"/>
      <c r="H685" s="633"/>
      <c r="I685" s="633"/>
      <c r="J685" s="633"/>
      <c r="K685" s="633"/>
      <c r="L685" s="633"/>
      <c r="M685" s="633"/>
      <c r="N685" s="633"/>
      <c r="O685" s="633"/>
      <c r="P685" s="633"/>
      <c r="Q685" s="633"/>
      <c r="R685" s="633"/>
      <c r="S685" s="633"/>
      <c r="T685" s="633"/>
      <c r="U685" s="633"/>
      <c r="V685" s="633"/>
      <c r="W685" s="633"/>
      <c r="X685" s="633"/>
      <c r="Y685" s="633"/>
      <c r="Z685" s="633"/>
    </row>
    <row r="686" spans="1:26" ht="12.75" customHeight="1" x14ac:dyDescent="0.2">
      <c r="A686" s="633"/>
      <c r="B686" s="633"/>
      <c r="C686" s="633"/>
      <c r="D686" s="633"/>
      <c r="E686" s="633"/>
      <c r="F686" s="633"/>
      <c r="G686" s="633"/>
      <c r="H686" s="633"/>
      <c r="I686" s="633"/>
      <c r="J686" s="633"/>
      <c r="K686" s="633"/>
      <c r="L686" s="633"/>
      <c r="M686" s="633"/>
      <c r="N686" s="633"/>
      <c r="O686" s="633"/>
      <c r="P686" s="633"/>
      <c r="Q686" s="633"/>
      <c r="R686" s="633"/>
      <c r="S686" s="633"/>
      <c r="T686" s="633"/>
      <c r="U686" s="633"/>
      <c r="V686" s="633"/>
      <c r="W686" s="633"/>
      <c r="X686" s="633"/>
      <c r="Y686" s="633"/>
      <c r="Z686" s="633"/>
    </row>
    <row r="687" spans="1:26" ht="12.75" customHeight="1" x14ac:dyDescent="0.2">
      <c r="A687" s="633"/>
      <c r="B687" s="633"/>
      <c r="C687" s="633"/>
      <c r="D687" s="633"/>
      <c r="E687" s="633"/>
      <c r="F687" s="633"/>
      <c r="G687" s="633"/>
      <c r="H687" s="633"/>
      <c r="I687" s="633"/>
      <c r="J687" s="633"/>
      <c r="K687" s="633"/>
      <c r="L687" s="633"/>
      <c r="M687" s="633"/>
      <c r="N687" s="633"/>
      <c r="O687" s="633"/>
      <c r="P687" s="633"/>
      <c r="Q687" s="633"/>
      <c r="R687" s="633"/>
      <c r="S687" s="633"/>
      <c r="T687" s="633"/>
      <c r="U687" s="633"/>
      <c r="V687" s="633"/>
      <c r="W687" s="633"/>
      <c r="X687" s="633"/>
      <c r="Y687" s="633"/>
      <c r="Z687" s="633"/>
    </row>
    <row r="688" spans="1:26" ht="12.75" customHeight="1" x14ac:dyDescent="0.2">
      <c r="A688" s="633"/>
      <c r="B688" s="633"/>
      <c r="C688" s="633"/>
      <c r="D688" s="633"/>
      <c r="E688" s="633"/>
      <c r="F688" s="633"/>
      <c r="G688" s="633"/>
      <c r="H688" s="633"/>
      <c r="I688" s="633"/>
      <c r="J688" s="633"/>
      <c r="K688" s="633"/>
      <c r="L688" s="633"/>
      <c r="M688" s="633"/>
      <c r="N688" s="633"/>
      <c r="O688" s="633"/>
      <c r="P688" s="633"/>
      <c r="Q688" s="633"/>
      <c r="R688" s="633"/>
      <c r="S688" s="633"/>
      <c r="T688" s="633"/>
      <c r="U688" s="633"/>
      <c r="V688" s="633"/>
      <c r="W688" s="633"/>
      <c r="X688" s="633"/>
      <c r="Y688" s="633"/>
      <c r="Z688" s="633"/>
    </row>
    <row r="689" spans="1:26" ht="12.75" customHeight="1" x14ac:dyDescent="0.2">
      <c r="A689" s="633"/>
      <c r="B689" s="633"/>
      <c r="C689" s="633"/>
      <c r="D689" s="633"/>
      <c r="E689" s="633"/>
      <c r="F689" s="633"/>
      <c r="G689" s="633"/>
      <c r="H689" s="633"/>
      <c r="I689" s="633"/>
      <c r="J689" s="633"/>
      <c r="K689" s="633"/>
      <c r="L689" s="633"/>
      <c r="M689" s="633"/>
      <c r="N689" s="633"/>
      <c r="O689" s="633"/>
      <c r="P689" s="633"/>
      <c r="Q689" s="633"/>
      <c r="R689" s="633"/>
      <c r="S689" s="633"/>
      <c r="T689" s="633"/>
      <c r="U689" s="633"/>
      <c r="V689" s="633"/>
      <c r="W689" s="633"/>
      <c r="X689" s="633"/>
      <c r="Y689" s="633"/>
      <c r="Z689" s="633"/>
    </row>
    <row r="690" spans="1:26" ht="12.75" customHeight="1" x14ac:dyDescent="0.2">
      <c r="A690" s="633"/>
      <c r="B690" s="633"/>
      <c r="C690" s="633"/>
      <c r="D690" s="633"/>
      <c r="E690" s="633"/>
      <c r="F690" s="633"/>
      <c r="G690" s="633"/>
      <c r="H690" s="633"/>
      <c r="I690" s="633"/>
      <c r="J690" s="633"/>
      <c r="K690" s="633"/>
      <c r="L690" s="633"/>
      <c r="M690" s="633"/>
      <c r="N690" s="633"/>
      <c r="O690" s="633"/>
      <c r="P690" s="633"/>
      <c r="Q690" s="633"/>
      <c r="R690" s="633"/>
      <c r="S690" s="633"/>
      <c r="T690" s="633"/>
      <c r="U690" s="633"/>
      <c r="V690" s="633"/>
      <c r="W690" s="633"/>
      <c r="X690" s="633"/>
      <c r="Y690" s="633"/>
      <c r="Z690" s="633"/>
    </row>
    <row r="691" spans="1:26" ht="12.75" customHeight="1" x14ac:dyDescent="0.2">
      <c r="A691" s="633"/>
      <c r="B691" s="633"/>
      <c r="C691" s="633"/>
      <c r="D691" s="633"/>
      <c r="E691" s="633"/>
      <c r="F691" s="633"/>
      <c r="G691" s="633"/>
      <c r="H691" s="633"/>
      <c r="I691" s="633"/>
      <c r="J691" s="633"/>
      <c r="K691" s="633"/>
      <c r="L691" s="633"/>
      <c r="M691" s="633"/>
      <c r="N691" s="633"/>
      <c r="O691" s="633"/>
      <c r="P691" s="633"/>
      <c r="Q691" s="633"/>
      <c r="R691" s="633"/>
      <c r="S691" s="633"/>
      <c r="T691" s="633"/>
      <c r="U691" s="633"/>
      <c r="V691" s="633"/>
      <c r="W691" s="633"/>
      <c r="X691" s="633"/>
      <c r="Y691" s="633"/>
      <c r="Z691" s="633"/>
    </row>
    <row r="692" spans="1:26" ht="12.75" customHeight="1" x14ac:dyDescent="0.2">
      <c r="A692" s="633"/>
      <c r="B692" s="633"/>
      <c r="C692" s="633"/>
      <c r="D692" s="633"/>
      <c r="E692" s="633"/>
      <c r="F692" s="633"/>
      <c r="G692" s="633"/>
      <c r="H692" s="633"/>
      <c r="I692" s="633"/>
      <c r="J692" s="633"/>
      <c r="K692" s="633"/>
      <c r="L692" s="633"/>
      <c r="M692" s="633"/>
      <c r="N692" s="633"/>
      <c r="O692" s="633"/>
      <c r="P692" s="633"/>
      <c r="Q692" s="633"/>
      <c r="R692" s="633"/>
      <c r="S692" s="633"/>
      <c r="T692" s="633"/>
      <c r="U692" s="633"/>
      <c r="V692" s="633"/>
      <c r="W692" s="633"/>
      <c r="X692" s="633"/>
      <c r="Y692" s="633"/>
      <c r="Z692" s="633"/>
    </row>
    <row r="693" spans="1:26" ht="12.75" customHeight="1" x14ac:dyDescent="0.2">
      <c r="A693" s="633"/>
      <c r="B693" s="633"/>
      <c r="C693" s="633"/>
      <c r="D693" s="633"/>
      <c r="E693" s="633"/>
      <c r="F693" s="633"/>
      <c r="G693" s="633"/>
      <c r="H693" s="633"/>
      <c r="I693" s="633"/>
      <c r="J693" s="633"/>
      <c r="K693" s="633"/>
      <c r="L693" s="633"/>
      <c r="M693" s="633"/>
      <c r="N693" s="633"/>
      <c r="O693" s="633"/>
      <c r="P693" s="633"/>
      <c r="Q693" s="633"/>
      <c r="R693" s="633"/>
      <c r="S693" s="633"/>
      <c r="T693" s="633"/>
      <c r="U693" s="633"/>
      <c r="V693" s="633"/>
      <c r="W693" s="633"/>
      <c r="X693" s="633"/>
      <c r="Y693" s="633"/>
      <c r="Z693" s="633"/>
    </row>
    <row r="694" spans="1:26" ht="12.75" customHeight="1" x14ac:dyDescent="0.2">
      <c r="A694" s="633"/>
      <c r="B694" s="633"/>
      <c r="C694" s="633"/>
      <c r="D694" s="633"/>
      <c r="E694" s="633"/>
      <c r="F694" s="633"/>
      <c r="G694" s="633"/>
      <c r="H694" s="633"/>
      <c r="I694" s="633"/>
      <c r="J694" s="633"/>
      <c r="K694" s="633"/>
      <c r="L694" s="633"/>
      <c r="M694" s="633"/>
      <c r="N694" s="633"/>
      <c r="O694" s="633"/>
      <c r="P694" s="633"/>
      <c r="Q694" s="633"/>
      <c r="R694" s="633"/>
      <c r="S694" s="633"/>
      <c r="T694" s="633"/>
      <c r="U694" s="633"/>
      <c r="V694" s="633"/>
      <c r="W694" s="633"/>
      <c r="X694" s="633"/>
      <c r="Y694" s="633"/>
      <c r="Z694" s="633"/>
    </row>
    <row r="695" spans="1:26" ht="12.75" customHeight="1" x14ac:dyDescent="0.2">
      <c r="A695" s="633"/>
      <c r="B695" s="633"/>
      <c r="C695" s="633"/>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row>
    <row r="696" spans="1:26" ht="12.75" customHeight="1" x14ac:dyDescent="0.2">
      <c r="A696" s="633"/>
      <c r="B696" s="633"/>
      <c r="C696" s="633"/>
      <c r="D696" s="633"/>
      <c r="E696" s="633"/>
      <c r="F696" s="633"/>
      <c r="G696" s="633"/>
      <c r="H696" s="633"/>
      <c r="I696" s="633"/>
      <c r="J696" s="633"/>
      <c r="K696" s="633"/>
      <c r="L696" s="633"/>
      <c r="M696" s="633"/>
      <c r="N696" s="633"/>
      <c r="O696" s="633"/>
      <c r="P696" s="633"/>
      <c r="Q696" s="633"/>
      <c r="R696" s="633"/>
      <c r="S696" s="633"/>
      <c r="T696" s="633"/>
      <c r="U696" s="633"/>
      <c r="V696" s="633"/>
      <c r="W696" s="633"/>
      <c r="X696" s="633"/>
      <c r="Y696" s="633"/>
      <c r="Z696" s="633"/>
    </row>
    <row r="697" spans="1:26" ht="12.75" customHeight="1" x14ac:dyDescent="0.2">
      <c r="A697" s="633"/>
      <c r="B697" s="633"/>
      <c r="C697" s="633"/>
      <c r="D697" s="633"/>
      <c r="E697" s="633"/>
      <c r="F697" s="633"/>
      <c r="G697" s="633"/>
      <c r="H697" s="633"/>
      <c r="I697" s="633"/>
      <c r="J697" s="633"/>
      <c r="K697" s="633"/>
      <c r="L697" s="633"/>
      <c r="M697" s="633"/>
      <c r="N697" s="633"/>
      <c r="O697" s="633"/>
      <c r="P697" s="633"/>
      <c r="Q697" s="633"/>
      <c r="R697" s="633"/>
      <c r="S697" s="633"/>
      <c r="T697" s="633"/>
      <c r="U697" s="633"/>
      <c r="V697" s="633"/>
      <c r="W697" s="633"/>
      <c r="X697" s="633"/>
      <c r="Y697" s="633"/>
      <c r="Z697" s="633"/>
    </row>
    <row r="698" spans="1:26" ht="12.75" customHeight="1" x14ac:dyDescent="0.2">
      <c r="A698" s="633"/>
      <c r="B698" s="633"/>
      <c r="C698" s="633"/>
      <c r="D698" s="633"/>
      <c r="E698" s="633"/>
      <c r="F698" s="633"/>
      <c r="G698" s="633"/>
      <c r="H698" s="633"/>
      <c r="I698" s="633"/>
      <c r="J698" s="633"/>
      <c r="K698" s="633"/>
      <c r="L698" s="633"/>
      <c r="M698" s="633"/>
      <c r="N698" s="633"/>
      <c r="O698" s="633"/>
      <c r="P698" s="633"/>
      <c r="Q698" s="633"/>
      <c r="R698" s="633"/>
      <c r="S698" s="633"/>
      <c r="T698" s="633"/>
      <c r="U698" s="633"/>
      <c r="V698" s="633"/>
      <c r="W698" s="633"/>
      <c r="X698" s="633"/>
      <c r="Y698" s="633"/>
      <c r="Z698" s="633"/>
    </row>
    <row r="699" spans="1:26" ht="12.75" customHeight="1" x14ac:dyDescent="0.2">
      <c r="A699" s="633"/>
      <c r="B699" s="633"/>
      <c r="C699" s="633"/>
      <c r="D699" s="633"/>
      <c r="E699" s="633"/>
      <c r="F699" s="633"/>
      <c r="G699" s="633"/>
      <c r="H699" s="633"/>
      <c r="I699" s="633"/>
      <c r="J699" s="633"/>
      <c r="K699" s="633"/>
      <c r="L699" s="633"/>
      <c r="M699" s="633"/>
      <c r="N699" s="633"/>
      <c r="O699" s="633"/>
      <c r="P699" s="633"/>
      <c r="Q699" s="633"/>
      <c r="R699" s="633"/>
      <c r="S699" s="633"/>
      <c r="T699" s="633"/>
      <c r="U699" s="633"/>
      <c r="V699" s="633"/>
      <c r="W699" s="633"/>
      <c r="X699" s="633"/>
      <c r="Y699" s="633"/>
      <c r="Z699" s="633"/>
    </row>
    <row r="700" spans="1:26" ht="12.75" customHeight="1" x14ac:dyDescent="0.2">
      <c r="A700" s="633"/>
      <c r="B700" s="633"/>
      <c r="C700" s="633"/>
      <c r="D700" s="633"/>
      <c r="E700" s="633"/>
      <c r="F700" s="633"/>
      <c r="G700" s="633"/>
      <c r="H700" s="633"/>
      <c r="I700" s="633"/>
      <c r="J700" s="633"/>
      <c r="K700" s="633"/>
      <c r="L700" s="633"/>
      <c r="M700" s="633"/>
      <c r="N700" s="633"/>
      <c r="O700" s="633"/>
      <c r="P700" s="633"/>
      <c r="Q700" s="633"/>
      <c r="R700" s="633"/>
      <c r="S700" s="633"/>
      <c r="T700" s="633"/>
      <c r="U700" s="633"/>
      <c r="V700" s="633"/>
      <c r="W700" s="633"/>
      <c r="X700" s="633"/>
      <c r="Y700" s="633"/>
      <c r="Z700" s="633"/>
    </row>
    <row r="701" spans="1:26" ht="12.75" customHeight="1" x14ac:dyDescent="0.2">
      <c r="A701" s="633"/>
      <c r="B701" s="633"/>
      <c r="C701" s="633"/>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row>
    <row r="702" spans="1:26" ht="12.75" customHeight="1" x14ac:dyDescent="0.2">
      <c r="A702" s="633"/>
      <c r="B702" s="633"/>
      <c r="C702" s="633"/>
      <c r="D702" s="633"/>
      <c r="E702" s="633"/>
      <c r="F702" s="633"/>
      <c r="G702" s="633"/>
      <c r="H702" s="633"/>
      <c r="I702" s="633"/>
      <c r="J702" s="633"/>
      <c r="K702" s="633"/>
      <c r="L702" s="633"/>
      <c r="M702" s="633"/>
      <c r="N702" s="633"/>
      <c r="O702" s="633"/>
      <c r="P702" s="633"/>
      <c r="Q702" s="633"/>
      <c r="R702" s="633"/>
      <c r="S702" s="633"/>
      <c r="T702" s="633"/>
      <c r="U702" s="633"/>
      <c r="V702" s="633"/>
      <c r="W702" s="633"/>
      <c r="X702" s="633"/>
      <c r="Y702" s="633"/>
      <c r="Z702" s="633"/>
    </row>
    <row r="703" spans="1:26" ht="12.75" customHeight="1" x14ac:dyDescent="0.2">
      <c r="A703" s="633"/>
      <c r="B703" s="633"/>
      <c r="C703" s="633"/>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row>
    <row r="704" spans="1:26" ht="12.75" customHeight="1" x14ac:dyDescent="0.2">
      <c r="A704" s="633"/>
      <c r="B704" s="633"/>
      <c r="C704" s="633"/>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row>
    <row r="705" spans="1:26" ht="12.75" customHeight="1" x14ac:dyDescent="0.2">
      <c r="A705" s="633"/>
      <c r="B705" s="633"/>
      <c r="C705" s="633"/>
      <c r="D705" s="633"/>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row>
    <row r="706" spans="1:26" ht="12.75" customHeight="1" x14ac:dyDescent="0.2">
      <c r="A706" s="633"/>
      <c r="B706" s="633"/>
      <c r="C706" s="633"/>
      <c r="D706" s="633"/>
      <c r="E706" s="633"/>
      <c r="F706" s="633"/>
      <c r="G706" s="633"/>
      <c r="H706" s="633"/>
      <c r="I706" s="633"/>
      <c r="J706" s="633"/>
      <c r="K706" s="633"/>
      <c r="L706" s="633"/>
      <c r="M706" s="633"/>
      <c r="N706" s="633"/>
      <c r="O706" s="633"/>
      <c r="P706" s="633"/>
      <c r="Q706" s="633"/>
      <c r="R706" s="633"/>
      <c r="S706" s="633"/>
      <c r="T706" s="633"/>
      <c r="U706" s="633"/>
      <c r="V706" s="633"/>
      <c r="W706" s="633"/>
      <c r="X706" s="633"/>
      <c r="Y706" s="633"/>
      <c r="Z706" s="633"/>
    </row>
    <row r="707" spans="1:26" ht="12.75" customHeight="1" x14ac:dyDescent="0.2">
      <c r="A707" s="633"/>
      <c r="B707" s="633"/>
      <c r="C707" s="633"/>
      <c r="D707" s="633"/>
      <c r="E707" s="633"/>
      <c r="F707" s="633"/>
      <c r="G707" s="633"/>
      <c r="H707" s="633"/>
      <c r="I707" s="633"/>
      <c r="J707" s="633"/>
      <c r="K707" s="633"/>
      <c r="L707" s="633"/>
      <c r="M707" s="633"/>
      <c r="N707" s="633"/>
      <c r="O707" s="633"/>
      <c r="P707" s="633"/>
      <c r="Q707" s="633"/>
      <c r="R707" s="633"/>
      <c r="S707" s="633"/>
      <c r="T707" s="633"/>
      <c r="U707" s="633"/>
      <c r="V707" s="633"/>
      <c r="W707" s="633"/>
      <c r="X707" s="633"/>
      <c r="Y707" s="633"/>
      <c r="Z707" s="633"/>
    </row>
    <row r="708" spans="1:26" ht="12.75" customHeight="1" x14ac:dyDescent="0.2">
      <c r="A708" s="633"/>
      <c r="B708" s="633"/>
      <c r="C708" s="633"/>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row>
    <row r="709" spans="1:26" ht="12.75" customHeight="1" x14ac:dyDescent="0.2">
      <c r="A709" s="633"/>
      <c r="B709" s="633"/>
      <c r="C709" s="633"/>
      <c r="D709" s="633"/>
      <c r="E709" s="633"/>
      <c r="F709" s="633"/>
      <c r="G709" s="633"/>
      <c r="H709" s="633"/>
      <c r="I709" s="633"/>
      <c r="J709" s="633"/>
      <c r="K709" s="633"/>
      <c r="L709" s="633"/>
      <c r="M709" s="633"/>
      <c r="N709" s="633"/>
      <c r="O709" s="633"/>
      <c r="P709" s="633"/>
      <c r="Q709" s="633"/>
      <c r="R709" s="633"/>
      <c r="S709" s="633"/>
      <c r="T709" s="633"/>
      <c r="U709" s="633"/>
      <c r="V709" s="633"/>
      <c r="W709" s="633"/>
      <c r="X709" s="633"/>
      <c r="Y709" s="633"/>
      <c r="Z709" s="633"/>
    </row>
    <row r="710" spans="1:26" ht="12.75" customHeight="1" x14ac:dyDescent="0.2">
      <c r="A710" s="633"/>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row>
    <row r="711" spans="1:26" ht="12.75" customHeight="1" x14ac:dyDescent="0.2">
      <c r="A711" s="633"/>
      <c r="B711" s="633"/>
      <c r="C711" s="633"/>
      <c r="D711" s="633"/>
      <c r="E711" s="633"/>
      <c r="F711" s="633"/>
      <c r="G711" s="633"/>
      <c r="H711" s="633"/>
      <c r="I711" s="633"/>
      <c r="J711" s="633"/>
      <c r="K711" s="633"/>
      <c r="L711" s="633"/>
      <c r="M711" s="633"/>
      <c r="N711" s="633"/>
      <c r="O711" s="633"/>
      <c r="P711" s="633"/>
      <c r="Q711" s="633"/>
      <c r="R711" s="633"/>
      <c r="S711" s="633"/>
      <c r="T711" s="633"/>
      <c r="U711" s="633"/>
      <c r="V711" s="633"/>
      <c r="W711" s="633"/>
      <c r="X711" s="633"/>
      <c r="Y711" s="633"/>
      <c r="Z711" s="633"/>
    </row>
    <row r="712" spans="1:26" ht="12.75" customHeight="1" x14ac:dyDescent="0.2">
      <c r="A712" s="633"/>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row>
    <row r="713" spans="1:26" ht="12.75" customHeight="1" x14ac:dyDescent="0.2">
      <c r="A713" s="633"/>
      <c r="B713" s="633"/>
      <c r="C713" s="633"/>
      <c r="D713" s="633"/>
      <c r="E713" s="633"/>
      <c r="F713" s="633"/>
      <c r="G713" s="633"/>
      <c r="H713" s="633"/>
      <c r="I713" s="633"/>
      <c r="J713" s="633"/>
      <c r="K713" s="633"/>
      <c r="L713" s="633"/>
      <c r="M713" s="633"/>
      <c r="N713" s="633"/>
      <c r="O713" s="633"/>
      <c r="P713" s="633"/>
      <c r="Q713" s="633"/>
      <c r="R713" s="633"/>
      <c r="S713" s="633"/>
      <c r="T713" s="633"/>
      <c r="U713" s="633"/>
      <c r="V713" s="633"/>
      <c r="W713" s="633"/>
      <c r="X713" s="633"/>
      <c r="Y713" s="633"/>
      <c r="Z713" s="633"/>
    </row>
    <row r="714" spans="1:26" ht="12.75" customHeight="1" x14ac:dyDescent="0.2">
      <c r="A714" s="633"/>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row>
    <row r="715" spans="1:26" ht="12.75" customHeight="1" x14ac:dyDescent="0.2">
      <c r="A715" s="633"/>
      <c r="B715" s="633"/>
      <c r="C715" s="633"/>
      <c r="D715" s="633"/>
      <c r="E715" s="633"/>
      <c r="F715" s="633"/>
      <c r="G715" s="633"/>
      <c r="H715" s="633"/>
      <c r="I715" s="633"/>
      <c r="J715" s="633"/>
      <c r="K715" s="633"/>
      <c r="L715" s="633"/>
      <c r="M715" s="633"/>
      <c r="N715" s="633"/>
      <c r="O715" s="633"/>
      <c r="P715" s="633"/>
      <c r="Q715" s="633"/>
      <c r="R715" s="633"/>
      <c r="S715" s="633"/>
      <c r="T715" s="633"/>
      <c r="U715" s="633"/>
      <c r="V715" s="633"/>
      <c r="W715" s="633"/>
      <c r="X715" s="633"/>
      <c r="Y715" s="633"/>
      <c r="Z715" s="633"/>
    </row>
    <row r="716" spans="1:26" ht="12.75" customHeight="1" x14ac:dyDescent="0.2">
      <c r="A716" s="633"/>
      <c r="B716" s="633"/>
      <c r="C716" s="633"/>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row>
    <row r="717" spans="1:26" ht="12.75" customHeight="1" x14ac:dyDescent="0.2">
      <c r="A717" s="633"/>
      <c r="B717" s="633"/>
      <c r="C717" s="633"/>
      <c r="D717" s="633"/>
      <c r="E717" s="633"/>
      <c r="F717" s="633"/>
      <c r="G717" s="633"/>
      <c r="H717" s="633"/>
      <c r="I717" s="633"/>
      <c r="J717" s="633"/>
      <c r="K717" s="633"/>
      <c r="L717" s="633"/>
      <c r="M717" s="633"/>
      <c r="N717" s="633"/>
      <c r="O717" s="633"/>
      <c r="P717" s="633"/>
      <c r="Q717" s="633"/>
      <c r="R717" s="633"/>
      <c r="S717" s="633"/>
      <c r="T717" s="633"/>
      <c r="U717" s="633"/>
      <c r="V717" s="633"/>
      <c r="W717" s="633"/>
      <c r="X717" s="633"/>
      <c r="Y717" s="633"/>
      <c r="Z717" s="633"/>
    </row>
    <row r="718" spans="1:26" ht="12.75" customHeight="1" x14ac:dyDescent="0.2">
      <c r="A718" s="633"/>
      <c r="B718" s="633"/>
      <c r="C718" s="633"/>
      <c r="D718" s="633"/>
      <c r="E718" s="633"/>
      <c r="F718" s="633"/>
      <c r="G718" s="633"/>
      <c r="H718" s="633"/>
      <c r="I718" s="633"/>
      <c r="J718" s="633"/>
      <c r="K718" s="633"/>
      <c r="L718" s="633"/>
      <c r="M718" s="633"/>
      <c r="N718" s="633"/>
      <c r="O718" s="633"/>
      <c r="P718" s="633"/>
      <c r="Q718" s="633"/>
      <c r="R718" s="633"/>
      <c r="S718" s="633"/>
      <c r="T718" s="633"/>
      <c r="U718" s="633"/>
      <c r="V718" s="633"/>
      <c r="W718" s="633"/>
      <c r="X718" s="633"/>
      <c r="Y718" s="633"/>
      <c r="Z718" s="633"/>
    </row>
    <row r="719" spans="1:26" ht="12.75" customHeight="1" x14ac:dyDescent="0.2">
      <c r="A719" s="633"/>
      <c r="B719" s="633"/>
      <c r="C719" s="633"/>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row>
    <row r="720" spans="1:26" ht="12.75" customHeight="1" x14ac:dyDescent="0.2">
      <c r="A720" s="633"/>
      <c r="B720" s="633"/>
      <c r="C720" s="633"/>
      <c r="D720" s="633"/>
      <c r="E720" s="633"/>
      <c r="F720" s="633"/>
      <c r="G720" s="633"/>
      <c r="H720" s="633"/>
      <c r="I720" s="633"/>
      <c r="J720" s="633"/>
      <c r="K720" s="633"/>
      <c r="L720" s="633"/>
      <c r="M720" s="633"/>
      <c r="N720" s="633"/>
      <c r="O720" s="633"/>
      <c r="P720" s="633"/>
      <c r="Q720" s="633"/>
      <c r="R720" s="633"/>
      <c r="S720" s="633"/>
      <c r="T720" s="633"/>
      <c r="U720" s="633"/>
      <c r="V720" s="633"/>
      <c r="W720" s="633"/>
      <c r="X720" s="633"/>
      <c r="Y720" s="633"/>
      <c r="Z720" s="633"/>
    </row>
    <row r="721" spans="1:26" ht="12.75" customHeight="1" x14ac:dyDescent="0.2">
      <c r="A721" s="633"/>
      <c r="B721" s="633"/>
      <c r="C721" s="633"/>
      <c r="D721" s="633"/>
      <c r="E721" s="633"/>
      <c r="F721" s="633"/>
      <c r="G721" s="633"/>
      <c r="H721" s="633"/>
      <c r="I721" s="633"/>
      <c r="J721" s="633"/>
      <c r="K721" s="633"/>
      <c r="L721" s="633"/>
      <c r="M721" s="633"/>
      <c r="N721" s="633"/>
      <c r="O721" s="633"/>
      <c r="P721" s="633"/>
      <c r="Q721" s="633"/>
      <c r="R721" s="633"/>
      <c r="S721" s="633"/>
      <c r="T721" s="633"/>
      <c r="U721" s="633"/>
      <c r="V721" s="633"/>
      <c r="W721" s="633"/>
      <c r="X721" s="633"/>
      <c r="Y721" s="633"/>
      <c r="Z721" s="633"/>
    </row>
    <row r="722" spans="1:26" ht="12.75" customHeight="1" x14ac:dyDescent="0.2">
      <c r="A722" s="633"/>
      <c r="B722" s="633"/>
      <c r="C722" s="633"/>
      <c r="D722" s="633"/>
      <c r="E722" s="633"/>
      <c r="F722" s="633"/>
      <c r="G722" s="633"/>
      <c r="H722" s="633"/>
      <c r="I722" s="633"/>
      <c r="J722" s="633"/>
      <c r="K722" s="633"/>
      <c r="L722" s="633"/>
      <c r="M722" s="633"/>
      <c r="N722" s="633"/>
      <c r="O722" s="633"/>
      <c r="P722" s="633"/>
      <c r="Q722" s="633"/>
      <c r="R722" s="633"/>
      <c r="S722" s="633"/>
      <c r="T722" s="633"/>
      <c r="U722" s="633"/>
      <c r="V722" s="633"/>
      <c r="W722" s="633"/>
      <c r="X722" s="633"/>
      <c r="Y722" s="633"/>
      <c r="Z722" s="633"/>
    </row>
    <row r="723" spans="1:26" ht="12.75" customHeight="1" x14ac:dyDescent="0.2">
      <c r="A723" s="633"/>
      <c r="B723" s="633"/>
      <c r="C723" s="633"/>
      <c r="D723" s="633"/>
      <c r="E723" s="633"/>
      <c r="F723" s="633"/>
      <c r="G723" s="633"/>
      <c r="H723" s="633"/>
      <c r="I723" s="633"/>
      <c r="J723" s="633"/>
      <c r="K723" s="633"/>
      <c r="L723" s="633"/>
      <c r="M723" s="633"/>
      <c r="N723" s="633"/>
      <c r="O723" s="633"/>
      <c r="P723" s="633"/>
      <c r="Q723" s="633"/>
      <c r="R723" s="633"/>
      <c r="S723" s="633"/>
      <c r="T723" s="633"/>
      <c r="U723" s="633"/>
      <c r="V723" s="633"/>
      <c r="W723" s="633"/>
      <c r="X723" s="633"/>
      <c r="Y723" s="633"/>
      <c r="Z723" s="633"/>
    </row>
    <row r="724" spans="1:26" ht="12.75" customHeight="1" x14ac:dyDescent="0.2">
      <c r="A724" s="633"/>
      <c r="B724" s="633"/>
      <c r="C724" s="633"/>
      <c r="D724" s="633"/>
      <c r="E724" s="633"/>
      <c r="F724" s="633"/>
      <c r="G724" s="633"/>
      <c r="H724" s="633"/>
      <c r="I724" s="633"/>
      <c r="J724" s="633"/>
      <c r="K724" s="633"/>
      <c r="L724" s="633"/>
      <c r="M724" s="633"/>
      <c r="N724" s="633"/>
      <c r="O724" s="633"/>
      <c r="P724" s="633"/>
      <c r="Q724" s="633"/>
      <c r="R724" s="633"/>
      <c r="S724" s="633"/>
      <c r="T724" s="633"/>
      <c r="U724" s="633"/>
      <c r="V724" s="633"/>
      <c r="W724" s="633"/>
      <c r="X724" s="633"/>
      <c r="Y724" s="633"/>
      <c r="Z724" s="633"/>
    </row>
    <row r="725" spans="1:26" ht="12.75" customHeight="1" x14ac:dyDescent="0.2">
      <c r="A725" s="633"/>
      <c r="B725" s="633"/>
      <c r="C725" s="633"/>
      <c r="D725" s="633"/>
      <c r="E725" s="633"/>
      <c r="F725" s="633"/>
      <c r="G725" s="633"/>
      <c r="H725" s="633"/>
      <c r="I725" s="633"/>
      <c r="J725" s="633"/>
      <c r="K725" s="633"/>
      <c r="L725" s="633"/>
      <c r="M725" s="633"/>
      <c r="N725" s="633"/>
      <c r="O725" s="633"/>
      <c r="P725" s="633"/>
      <c r="Q725" s="633"/>
      <c r="R725" s="633"/>
      <c r="S725" s="633"/>
      <c r="T725" s="633"/>
      <c r="U725" s="633"/>
      <c r="V725" s="633"/>
      <c r="W725" s="633"/>
      <c r="X725" s="633"/>
      <c r="Y725" s="633"/>
      <c r="Z725" s="633"/>
    </row>
    <row r="726" spans="1:26" ht="12.75" customHeight="1" x14ac:dyDescent="0.2">
      <c r="A726" s="633"/>
      <c r="B726" s="633"/>
      <c r="C726" s="633"/>
      <c r="D726" s="633"/>
      <c r="E726" s="633"/>
      <c r="F726" s="633"/>
      <c r="G726" s="633"/>
      <c r="H726" s="633"/>
      <c r="I726" s="633"/>
      <c r="J726" s="633"/>
      <c r="K726" s="633"/>
      <c r="L726" s="633"/>
      <c r="M726" s="633"/>
      <c r="N726" s="633"/>
      <c r="O726" s="633"/>
      <c r="P726" s="633"/>
      <c r="Q726" s="633"/>
      <c r="R726" s="633"/>
      <c r="S726" s="633"/>
      <c r="T726" s="633"/>
      <c r="U726" s="633"/>
      <c r="V726" s="633"/>
      <c r="W726" s="633"/>
      <c r="X726" s="633"/>
      <c r="Y726" s="633"/>
      <c r="Z726" s="633"/>
    </row>
    <row r="727" spans="1:26" ht="12.75" customHeight="1" x14ac:dyDescent="0.2">
      <c r="A727" s="633"/>
      <c r="B727" s="633"/>
      <c r="C727" s="633"/>
      <c r="D727" s="633"/>
      <c r="E727" s="633"/>
      <c r="F727" s="633"/>
      <c r="G727" s="633"/>
      <c r="H727" s="633"/>
      <c r="I727" s="633"/>
      <c r="J727" s="633"/>
      <c r="K727" s="633"/>
      <c r="L727" s="633"/>
      <c r="M727" s="633"/>
      <c r="N727" s="633"/>
      <c r="O727" s="633"/>
      <c r="P727" s="633"/>
      <c r="Q727" s="633"/>
      <c r="R727" s="633"/>
      <c r="S727" s="633"/>
      <c r="T727" s="633"/>
      <c r="U727" s="633"/>
      <c r="V727" s="633"/>
      <c r="W727" s="633"/>
      <c r="X727" s="633"/>
      <c r="Y727" s="633"/>
      <c r="Z727" s="633"/>
    </row>
    <row r="728" spans="1:26" ht="12.75" customHeight="1" x14ac:dyDescent="0.2">
      <c r="A728" s="633"/>
      <c r="B728" s="633"/>
      <c r="C728" s="633"/>
      <c r="D728" s="633"/>
      <c r="E728" s="633"/>
      <c r="F728" s="633"/>
      <c r="G728" s="633"/>
      <c r="H728" s="633"/>
      <c r="I728" s="633"/>
      <c r="J728" s="633"/>
      <c r="K728" s="633"/>
      <c r="L728" s="633"/>
      <c r="M728" s="633"/>
      <c r="N728" s="633"/>
      <c r="O728" s="633"/>
      <c r="P728" s="633"/>
      <c r="Q728" s="633"/>
      <c r="R728" s="633"/>
      <c r="S728" s="633"/>
      <c r="T728" s="633"/>
      <c r="U728" s="633"/>
      <c r="V728" s="633"/>
      <c r="W728" s="633"/>
      <c r="X728" s="633"/>
      <c r="Y728" s="633"/>
      <c r="Z728" s="633"/>
    </row>
    <row r="729" spans="1:26" ht="12.75" customHeight="1" x14ac:dyDescent="0.2">
      <c r="A729" s="633"/>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row>
    <row r="730" spans="1:26" ht="12.75" customHeight="1" x14ac:dyDescent="0.2">
      <c r="A730" s="633"/>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row>
    <row r="731" spans="1:26" ht="12.75" customHeight="1" x14ac:dyDescent="0.2">
      <c r="A731" s="633"/>
      <c r="B731" s="633"/>
      <c r="C731" s="633"/>
      <c r="D731" s="633"/>
      <c r="E731" s="633"/>
      <c r="F731" s="633"/>
      <c r="G731" s="633"/>
      <c r="H731" s="633"/>
      <c r="I731" s="633"/>
      <c r="J731" s="633"/>
      <c r="K731" s="633"/>
      <c r="L731" s="633"/>
      <c r="M731" s="633"/>
      <c r="N731" s="633"/>
      <c r="O731" s="633"/>
      <c r="P731" s="633"/>
      <c r="Q731" s="633"/>
      <c r="R731" s="633"/>
      <c r="S731" s="633"/>
      <c r="T731" s="633"/>
      <c r="U731" s="633"/>
      <c r="V731" s="633"/>
      <c r="W731" s="633"/>
      <c r="X731" s="633"/>
      <c r="Y731" s="633"/>
      <c r="Z731" s="633"/>
    </row>
    <row r="732" spans="1:26" ht="12.75" customHeight="1" x14ac:dyDescent="0.2">
      <c r="A732" s="633"/>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row>
    <row r="733" spans="1:26" ht="12.75" customHeight="1" x14ac:dyDescent="0.2">
      <c r="A733" s="633"/>
      <c r="B733" s="633"/>
      <c r="C733" s="633"/>
      <c r="D733" s="633"/>
      <c r="E733" s="633"/>
      <c r="F733" s="633"/>
      <c r="G733" s="633"/>
      <c r="H733" s="633"/>
      <c r="I733" s="633"/>
      <c r="J733" s="633"/>
      <c r="K733" s="633"/>
      <c r="L733" s="633"/>
      <c r="M733" s="633"/>
      <c r="N733" s="633"/>
      <c r="O733" s="633"/>
      <c r="P733" s="633"/>
      <c r="Q733" s="633"/>
      <c r="R733" s="633"/>
      <c r="S733" s="633"/>
      <c r="T733" s="633"/>
      <c r="U733" s="633"/>
      <c r="V733" s="633"/>
      <c r="W733" s="633"/>
      <c r="X733" s="633"/>
      <c r="Y733" s="633"/>
      <c r="Z733" s="633"/>
    </row>
    <row r="734" spans="1:26" ht="12.75" customHeight="1" x14ac:dyDescent="0.2">
      <c r="A734" s="633"/>
      <c r="B734" s="633"/>
      <c r="C734" s="633"/>
      <c r="D734" s="633"/>
      <c r="E734" s="633"/>
      <c r="F734" s="633"/>
      <c r="G734" s="633"/>
      <c r="H734" s="633"/>
      <c r="I734" s="633"/>
      <c r="J734" s="633"/>
      <c r="K734" s="633"/>
      <c r="L734" s="633"/>
      <c r="M734" s="633"/>
      <c r="N734" s="633"/>
      <c r="O734" s="633"/>
      <c r="P734" s="633"/>
      <c r="Q734" s="633"/>
      <c r="R734" s="633"/>
      <c r="S734" s="633"/>
      <c r="T734" s="633"/>
      <c r="U734" s="633"/>
      <c r="V734" s="633"/>
      <c r="W734" s="633"/>
      <c r="X734" s="633"/>
      <c r="Y734" s="633"/>
      <c r="Z734" s="633"/>
    </row>
    <row r="735" spans="1:26" ht="12.75" customHeight="1" x14ac:dyDescent="0.2">
      <c r="A735" s="633"/>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row>
    <row r="736" spans="1:26" ht="12.75" customHeight="1" x14ac:dyDescent="0.2">
      <c r="A736" s="633"/>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row>
    <row r="737" spans="1:26" ht="12.75" customHeight="1" x14ac:dyDescent="0.2">
      <c r="A737" s="633"/>
      <c r="B737" s="633"/>
      <c r="C737" s="633"/>
      <c r="D737" s="633"/>
      <c r="E737" s="633"/>
      <c r="F737" s="633"/>
      <c r="G737" s="633"/>
      <c r="H737" s="633"/>
      <c r="I737" s="633"/>
      <c r="J737" s="633"/>
      <c r="K737" s="633"/>
      <c r="L737" s="633"/>
      <c r="M737" s="633"/>
      <c r="N737" s="633"/>
      <c r="O737" s="633"/>
      <c r="P737" s="633"/>
      <c r="Q737" s="633"/>
      <c r="R737" s="633"/>
      <c r="S737" s="633"/>
      <c r="T737" s="633"/>
      <c r="U737" s="633"/>
      <c r="V737" s="633"/>
      <c r="W737" s="633"/>
      <c r="X737" s="633"/>
      <c r="Y737" s="633"/>
      <c r="Z737" s="633"/>
    </row>
    <row r="738" spans="1:26" ht="12.75" customHeight="1" x14ac:dyDescent="0.2">
      <c r="A738" s="633"/>
      <c r="B738" s="633"/>
      <c r="C738" s="633"/>
      <c r="D738" s="633"/>
      <c r="E738" s="633"/>
      <c r="F738" s="633"/>
      <c r="G738" s="633"/>
      <c r="H738" s="633"/>
      <c r="I738" s="633"/>
      <c r="J738" s="633"/>
      <c r="K738" s="633"/>
      <c r="L738" s="633"/>
      <c r="M738" s="633"/>
      <c r="N738" s="633"/>
      <c r="O738" s="633"/>
      <c r="P738" s="633"/>
      <c r="Q738" s="633"/>
      <c r="R738" s="633"/>
      <c r="S738" s="633"/>
      <c r="T738" s="633"/>
      <c r="U738" s="633"/>
      <c r="V738" s="633"/>
      <c r="W738" s="633"/>
      <c r="X738" s="633"/>
      <c r="Y738" s="633"/>
      <c r="Z738" s="633"/>
    </row>
    <row r="739" spans="1:26" ht="12.75" customHeight="1" x14ac:dyDescent="0.2">
      <c r="A739" s="633"/>
      <c r="B739" s="633"/>
      <c r="C739" s="633"/>
      <c r="D739" s="633"/>
      <c r="E739" s="633"/>
      <c r="F739" s="633"/>
      <c r="G739" s="633"/>
      <c r="H739" s="633"/>
      <c r="I739" s="633"/>
      <c r="J739" s="633"/>
      <c r="K739" s="633"/>
      <c r="L739" s="633"/>
      <c r="M739" s="633"/>
      <c r="N739" s="633"/>
      <c r="O739" s="633"/>
      <c r="P739" s="633"/>
      <c r="Q739" s="633"/>
      <c r="R739" s="633"/>
      <c r="S739" s="633"/>
      <c r="T739" s="633"/>
      <c r="U739" s="633"/>
      <c r="V739" s="633"/>
      <c r="W739" s="633"/>
      <c r="X739" s="633"/>
      <c r="Y739" s="633"/>
      <c r="Z739" s="633"/>
    </row>
    <row r="740" spans="1:26" ht="12.75" customHeight="1" x14ac:dyDescent="0.2">
      <c r="A740" s="633"/>
      <c r="B740" s="633"/>
      <c r="C740" s="633"/>
      <c r="D740" s="633"/>
      <c r="E740" s="633"/>
      <c r="F740" s="633"/>
      <c r="G740" s="633"/>
      <c r="H740" s="633"/>
      <c r="I740" s="633"/>
      <c r="J740" s="633"/>
      <c r="K740" s="633"/>
      <c r="L740" s="633"/>
      <c r="M740" s="633"/>
      <c r="N740" s="633"/>
      <c r="O740" s="633"/>
      <c r="P740" s="633"/>
      <c r="Q740" s="633"/>
      <c r="R740" s="633"/>
      <c r="S740" s="633"/>
      <c r="T740" s="633"/>
      <c r="U740" s="633"/>
      <c r="V740" s="633"/>
      <c r="W740" s="633"/>
      <c r="X740" s="633"/>
      <c r="Y740" s="633"/>
      <c r="Z740" s="633"/>
    </row>
    <row r="741" spans="1:26" ht="12.75" customHeight="1" x14ac:dyDescent="0.2">
      <c r="A741" s="633"/>
      <c r="B741" s="633"/>
      <c r="C741" s="633"/>
      <c r="D741" s="633"/>
      <c r="E741" s="633"/>
      <c r="F741" s="633"/>
      <c r="G741" s="633"/>
      <c r="H741" s="633"/>
      <c r="I741" s="633"/>
      <c r="J741" s="633"/>
      <c r="K741" s="633"/>
      <c r="L741" s="633"/>
      <c r="M741" s="633"/>
      <c r="N741" s="633"/>
      <c r="O741" s="633"/>
      <c r="P741" s="633"/>
      <c r="Q741" s="633"/>
      <c r="R741" s="633"/>
      <c r="S741" s="633"/>
      <c r="T741" s="633"/>
      <c r="U741" s="633"/>
      <c r="V741" s="633"/>
      <c r="W741" s="633"/>
      <c r="X741" s="633"/>
      <c r="Y741" s="633"/>
      <c r="Z741" s="633"/>
    </row>
    <row r="742" spans="1:26" ht="12.75" customHeight="1" x14ac:dyDescent="0.2">
      <c r="A742" s="633"/>
      <c r="B742" s="633"/>
      <c r="C742" s="633"/>
      <c r="D742" s="633"/>
      <c r="E742" s="633"/>
      <c r="F742" s="633"/>
      <c r="G742" s="633"/>
      <c r="H742" s="633"/>
      <c r="I742" s="633"/>
      <c r="J742" s="633"/>
      <c r="K742" s="633"/>
      <c r="L742" s="633"/>
      <c r="M742" s="633"/>
      <c r="N742" s="633"/>
      <c r="O742" s="633"/>
      <c r="P742" s="633"/>
      <c r="Q742" s="633"/>
      <c r="R742" s="633"/>
      <c r="S742" s="633"/>
      <c r="T742" s="633"/>
      <c r="U742" s="633"/>
      <c r="V742" s="633"/>
      <c r="W742" s="633"/>
      <c r="X742" s="633"/>
      <c r="Y742" s="633"/>
      <c r="Z742" s="633"/>
    </row>
    <row r="743" spans="1:26" ht="12.75" customHeight="1" x14ac:dyDescent="0.2">
      <c r="A743" s="633"/>
      <c r="B743" s="633"/>
      <c r="C743" s="633"/>
      <c r="D743" s="633"/>
      <c r="E743" s="633"/>
      <c r="F743" s="633"/>
      <c r="G743" s="633"/>
      <c r="H743" s="633"/>
      <c r="I743" s="633"/>
      <c r="J743" s="633"/>
      <c r="K743" s="633"/>
      <c r="L743" s="633"/>
      <c r="M743" s="633"/>
      <c r="N743" s="633"/>
      <c r="O743" s="633"/>
      <c r="P743" s="633"/>
      <c r="Q743" s="633"/>
      <c r="R743" s="633"/>
      <c r="S743" s="633"/>
      <c r="T743" s="633"/>
      <c r="U743" s="633"/>
      <c r="V743" s="633"/>
      <c r="W743" s="633"/>
      <c r="X743" s="633"/>
      <c r="Y743" s="633"/>
      <c r="Z743" s="633"/>
    </row>
    <row r="744" spans="1:26" ht="12.75" customHeight="1" x14ac:dyDescent="0.2">
      <c r="A744" s="633"/>
      <c r="B744" s="633"/>
      <c r="C744" s="633"/>
      <c r="D744" s="633"/>
      <c r="E744" s="633"/>
      <c r="F744" s="633"/>
      <c r="G744" s="633"/>
      <c r="H744" s="633"/>
      <c r="I744" s="633"/>
      <c r="J744" s="633"/>
      <c r="K744" s="633"/>
      <c r="L744" s="633"/>
      <c r="M744" s="633"/>
      <c r="N744" s="633"/>
      <c r="O744" s="633"/>
      <c r="P744" s="633"/>
      <c r="Q744" s="633"/>
      <c r="R744" s="633"/>
      <c r="S744" s="633"/>
      <c r="T744" s="633"/>
      <c r="U744" s="633"/>
      <c r="V744" s="633"/>
      <c r="W744" s="633"/>
      <c r="X744" s="633"/>
      <c r="Y744" s="633"/>
      <c r="Z744" s="633"/>
    </row>
    <row r="745" spans="1:26" ht="12.75" customHeight="1" x14ac:dyDescent="0.2">
      <c r="A745" s="633"/>
      <c r="B745" s="633"/>
      <c r="C745" s="633"/>
      <c r="D745" s="633"/>
      <c r="E745" s="633"/>
      <c r="F745" s="633"/>
      <c r="G745" s="633"/>
      <c r="H745" s="633"/>
      <c r="I745" s="633"/>
      <c r="J745" s="633"/>
      <c r="K745" s="633"/>
      <c r="L745" s="633"/>
      <c r="M745" s="633"/>
      <c r="N745" s="633"/>
      <c r="O745" s="633"/>
      <c r="P745" s="633"/>
      <c r="Q745" s="633"/>
      <c r="R745" s="633"/>
      <c r="S745" s="633"/>
      <c r="T745" s="633"/>
      <c r="U745" s="633"/>
      <c r="V745" s="633"/>
      <c r="W745" s="633"/>
      <c r="X745" s="633"/>
      <c r="Y745" s="633"/>
      <c r="Z745" s="633"/>
    </row>
    <row r="746" spans="1:26" ht="12.75" customHeight="1" x14ac:dyDescent="0.2">
      <c r="A746" s="633"/>
      <c r="B746" s="633"/>
      <c r="C746" s="633"/>
      <c r="D746" s="633"/>
      <c r="E746" s="633"/>
      <c r="F746" s="633"/>
      <c r="G746" s="633"/>
      <c r="H746" s="633"/>
      <c r="I746" s="633"/>
      <c r="J746" s="633"/>
      <c r="K746" s="633"/>
      <c r="L746" s="633"/>
      <c r="M746" s="633"/>
      <c r="N746" s="633"/>
      <c r="O746" s="633"/>
      <c r="P746" s="633"/>
      <c r="Q746" s="633"/>
      <c r="R746" s="633"/>
      <c r="S746" s="633"/>
      <c r="T746" s="633"/>
      <c r="U746" s="633"/>
      <c r="V746" s="633"/>
      <c r="W746" s="633"/>
      <c r="X746" s="633"/>
      <c r="Y746" s="633"/>
      <c r="Z746" s="633"/>
    </row>
    <row r="747" spans="1:26" ht="12.75" customHeight="1" x14ac:dyDescent="0.2">
      <c r="A747" s="633"/>
      <c r="B747" s="633"/>
      <c r="C747" s="633"/>
      <c r="D747" s="633"/>
      <c r="E747" s="633"/>
      <c r="F747" s="633"/>
      <c r="G747" s="633"/>
      <c r="H747" s="633"/>
      <c r="I747" s="633"/>
      <c r="J747" s="633"/>
      <c r="K747" s="633"/>
      <c r="L747" s="633"/>
      <c r="M747" s="633"/>
      <c r="N747" s="633"/>
      <c r="O747" s="633"/>
      <c r="P747" s="633"/>
      <c r="Q747" s="633"/>
      <c r="R747" s="633"/>
      <c r="S747" s="633"/>
      <c r="T747" s="633"/>
      <c r="U747" s="633"/>
      <c r="V747" s="633"/>
      <c r="W747" s="633"/>
      <c r="X747" s="633"/>
      <c r="Y747" s="633"/>
      <c r="Z747" s="633"/>
    </row>
    <row r="748" spans="1:26" ht="12.75" customHeight="1" x14ac:dyDescent="0.2">
      <c r="A748" s="633"/>
      <c r="B748" s="633"/>
      <c r="C748" s="633"/>
      <c r="D748" s="633"/>
      <c r="E748" s="633"/>
      <c r="F748" s="633"/>
      <c r="G748" s="633"/>
      <c r="H748" s="633"/>
      <c r="I748" s="633"/>
      <c r="J748" s="633"/>
      <c r="K748" s="633"/>
      <c r="L748" s="633"/>
      <c r="M748" s="633"/>
      <c r="N748" s="633"/>
      <c r="O748" s="633"/>
      <c r="P748" s="633"/>
      <c r="Q748" s="633"/>
      <c r="R748" s="633"/>
      <c r="S748" s="633"/>
      <c r="T748" s="633"/>
      <c r="U748" s="633"/>
      <c r="V748" s="633"/>
      <c r="W748" s="633"/>
      <c r="X748" s="633"/>
      <c r="Y748" s="633"/>
      <c r="Z748" s="633"/>
    </row>
    <row r="749" spans="1:26" ht="12.75" customHeight="1" x14ac:dyDescent="0.2">
      <c r="A749" s="633"/>
      <c r="B749" s="633"/>
      <c r="C749" s="633"/>
      <c r="D749" s="633"/>
      <c r="E749" s="633"/>
      <c r="F749" s="633"/>
      <c r="G749" s="633"/>
      <c r="H749" s="633"/>
      <c r="I749" s="633"/>
      <c r="J749" s="633"/>
      <c r="K749" s="633"/>
      <c r="L749" s="633"/>
      <c r="M749" s="633"/>
      <c r="N749" s="633"/>
      <c r="O749" s="633"/>
      <c r="P749" s="633"/>
      <c r="Q749" s="633"/>
      <c r="R749" s="633"/>
      <c r="S749" s="633"/>
      <c r="T749" s="633"/>
      <c r="U749" s="633"/>
      <c r="V749" s="633"/>
      <c r="W749" s="633"/>
      <c r="X749" s="633"/>
      <c r="Y749" s="633"/>
      <c r="Z749" s="633"/>
    </row>
    <row r="750" spans="1:26" ht="12.75" customHeight="1" x14ac:dyDescent="0.2">
      <c r="A750" s="633"/>
      <c r="B750" s="633"/>
      <c r="C750" s="633"/>
      <c r="D750" s="633"/>
      <c r="E750" s="633"/>
      <c r="F750" s="633"/>
      <c r="G750" s="633"/>
      <c r="H750" s="633"/>
      <c r="I750" s="633"/>
      <c r="J750" s="633"/>
      <c r="K750" s="633"/>
      <c r="L750" s="633"/>
      <c r="M750" s="633"/>
      <c r="N750" s="633"/>
      <c r="O750" s="633"/>
      <c r="P750" s="633"/>
      <c r="Q750" s="633"/>
      <c r="R750" s="633"/>
      <c r="S750" s="633"/>
      <c r="T750" s="633"/>
      <c r="U750" s="633"/>
      <c r="V750" s="633"/>
      <c r="W750" s="633"/>
      <c r="X750" s="633"/>
      <c r="Y750" s="633"/>
      <c r="Z750" s="633"/>
    </row>
    <row r="751" spans="1:26" ht="12.75" customHeight="1" x14ac:dyDescent="0.2">
      <c r="A751" s="633"/>
      <c r="B751" s="633"/>
      <c r="C751" s="633"/>
      <c r="D751" s="633"/>
      <c r="E751" s="633"/>
      <c r="F751" s="633"/>
      <c r="G751" s="633"/>
      <c r="H751" s="633"/>
      <c r="I751" s="633"/>
      <c r="J751" s="633"/>
      <c r="K751" s="633"/>
      <c r="L751" s="633"/>
      <c r="M751" s="633"/>
      <c r="N751" s="633"/>
      <c r="O751" s="633"/>
      <c r="P751" s="633"/>
      <c r="Q751" s="633"/>
      <c r="R751" s="633"/>
      <c r="S751" s="633"/>
      <c r="T751" s="633"/>
      <c r="U751" s="633"/>
      <c r="V751" s="633"/>
      <c r="W751" s="633"/>
      <c r="X751" s="633"/>
      <c r="Y751" s="633"/>
      <c r="Z751" s="633"/>
    </row>
    <row r="752" spans="1:26" ht="12.75" customHeight="1" x14ac:dyDescent="0.2">
      <c r="A752" s="633"/>
      <c r="B752" s="633"/>
      <c r="C752" s="633"/>
      <c r="D752" s="633"/>
      <c r="E752" s="633"/>
      <c r="F752" s="633"/>
      <c r="G752" s="633"/>
      <c r="H752" s="633"/>
      <c r="I752" s="633"/>
      <c r="J752" s="633"/>
      <c r="K752" s="633"/>
      <c r="L752" s="633"/>
      <c r="M752" s="633"/>
      <c r="N752" s="633"/>
      <c r="O752" s="633"/>
      <c r="P752" s="633"/>
      <c r="Q752" s="633"/>
      <c r="R752" s="633"/>
      <c r="S752" s="633"/>
      <c r="T752" s="633"/>
      <c r="U752" s="633"/>
      <c r="V752" s="633"/>
      <c r="W752" s="633"/>
      <c r="X752" s="633"/>
      <c r="Y752" s="633"/>
      <c r="Z752" s="633"/>
    </row>
    <row r="753" spans="1:26" ht="12.75" customHeight="1" x14ac:dyDescent="0.2">
      <c r="A753" s="633"/>
      <c r="B753" s="633"/>
      <c r="C753" s="633"/>
      <c r="D753" s="633"/>
      <c r="E753" s="633"/>
      <c r="F753" s="633"/>
      <c r="G753" s="633"/>
      <c r="H753" s="633"/>
      <c r="I753" s="633"/>
      <c r="J753" s="633"/>
      <c r="K753" s="633"/>
      <c r="L753" s="633"/>
      <c r="M753" s="633"/>
      <c r="N753" s="633"/>
      <c r="O753" s="633"/>
      <c r="P753" s="633"/>
      <c r="Q753" s="633"/>
      <c r="R753" s="633"/>
      <c r="S753" s="633"/>
      <c r="T753" s="633"/>
      <c r="U753" s="633"/>
      <c r="V753" s="633"/>
      <c r="W753" s="633"/>
      <c r="X753" s="633"/>
      <c r="Y753" s="633"/>
      <c r="Z753" s="633"/>
    </row>
    <row r="754" spans="1:26" ht="12.75" customHeight="1" x14ac:dyDescent="0.2">
      <c r="A754" s="633"/>
      <c r="B754" s="633"/>
      <c r="C754" s="633"/>
      <c r="D754" s="633"/>
      <c r="E754" s="633"/>
      <c r="F754" s="633"/>
      <c r="G754" s="633"/>
      <c r="H754" s="633"/>
      <c r="I754" s="633"/>
      <c r="J754" s="633"/>
      <c r="K754" s="633"/>
      <c r="L754" s="633"/>
      <c r="M754" s="633"/>
      <c r="N754" s="633"/>
      <c r="O754" s="633"/>
      <c r="P754" s="633"/>
      <c r="Q754" s="633"/>
      <c r="R754" s="633"/>
      <c r="S754" s="633"/>
      <c r="T754" s="633"/>
      <c r="U754" s="633"/>
      <c r="V754" s="633"/>
      <c r="W754" s="633"/>
      <c r="X754" s="633"/>
      <c r="Y754" s="633"/>
      <c r="Z754" s="633"/>
    </row>
    <row r="755" spans="1:26" ht="12.75" customHeight="1" x14ac:dyDescent="0.2">
      <c r="A755" s="633"/>
      <c r="B755" s="633"/>
      <c r="C755" s="633"/>
      <c r="D755" s="633"/>
      <c r="E755" s="633"/>
      <c r="F755" s="633"/>
      <c r="G755" s="633"/>
      <c r="H755" s="633"/>
      <c r="I755" s="633"/>
      <c r="J755" s="633"/>
      <c r="K755" s="633"/>
      <c r="L755" s="633"/>
      <c r="M755" s="633"/>
      <c r="N755" s="633"/>
      <c r="O755" s="633"/>
      <c r="P755" s="633"/>
      <c r="Q755" s="633"/>
      <c r="R755" s="633"/>
      <c r="S755" s="633"/>
      <c r="T755" s="633"/>
      <c r="U755" s="633"/>
      <c r="V755" s="633"/>
      <c r="W755" s="633"/>
      <c r="X755" s="633"/>
      <c r="Y755" s="633"/>
      <c r="Z755" s="633"/>
    </row>
    <row r="756" spans="1:26" ht="12.75" customHeight="1" x14ac:dyDescent="0.2">
      <c r="A756" s="633"/>
      <c r="B756" s="633"/>
      <c r="C756" s="633"/>
      <c r="D756" s="633"/>
      <c r="E756" s="633"/>
      <c r="F756" s="633"/>
      <c r="G756" s="633"/>
      <c r="H756" s="633"/>
      <c r="I756" s="633"/>
      <c r="J756" s="633"/>
      <c r="K756" s="633"/>
      <c r="L756" s="633"/>
      <c r="M756" s="633"/>
      <c r="N756" s="633"/>
      <c r="O756" s="633"/>
      <c r="P756" s="633"/>
      <c r="Q756" s="633"/>
      <c r="R756" s="633"/>
      <c r="S756" s="633"/>
      <c r="T756" s="633"/>
      <c r="U756" s="633"/>
      <c r="V756" s="633"/>
      <c r="W756" s="633"/>
      <c r="X756" s="633"/>
      <c r="Y756" s="633"/>
      <c r="Z756" s="633"/>
    </row>
    <row r="757" spans="1:26" ht="12.75" customHeight="1" x14ac:dyDescent="0.2">
      <c r="A757" s="633"/>
      <c r="B757" s="633"/>
      <c r="C757" s="633"/>
      <c r="D757" s="633"/>
      <c r="E757" s="633"/>
      <c r="F757" s="633"/>
      <c r="G757" s="633"/>
      <c r="H757" s="633"/>
      <c r="I757" s="633"/>
      <c r="J757" s="633"/>
      <c r="K757" s="633"/>
      <c r="L757" s="633"/>
      <c r="M757" s="633"/>
      <c r="N757" s="633"/>
      <c r="O757" s="633"/>
      <c r="P757" s="633"/>
      <c r="Q757" s="633"/>
      <c r="R757" s="633"/>
      <c r="S757" s="633"/>
      <c r="T757" s="633"/>
      <c r="U757" s="633"/>
      <c r="V757" s="633"/>
      <c r="W757" s="633"/>
      <c r="X757" s="633"/>
      <c r="Y757" s="633"/>
      <c r="Z757" s="633"/>
    </row>
    <row r="758" spans="1:26" ht="12.75" customHeight="1" x14ac:dyDescent="0.2">
      <c r="A758" s="633"/>
      <c r="B758" s="633"/>
      <c r="C758" s="633"/>
      <c r="D758" s="633"/>
      <c r="E758" s="633"/>
      <c r="F758" s="633"/>
      <c r="G758" s="633"/>
      <c r="H758" s="633"/>
      <c r="I758" s="633"/>
      <c r="J758" s="633"/>
      <c r="K758" s="633"/>
      <c r="L758" s="633"/>
      <c r="M758" s="633"/>
      <c r="N758" s="633"/>
      <c r="O758" s="633"/>
      <c r="P758" s="633"/>
      <c r="Q758" s="633"/>
      <c r="R758" s="633"/>
      <c r="S758" s="633"/>
      <c r="T758" s="633"/>
      <c r="U758" s="633"/>
      <c r="V758" s="633"/>
      <c r="W758" s="633"/>
      <c r="X758" s="633"/>
      <c r="Y758" s="633"/>
      <c r="Z758" s="633"/>
    </row>
    <row r="759" spans="1:26" ht="12.75" customHeight="1" x14ac:dyDescent="0.2">
      <c r="A759" s="633"/>
      <c r="B759" s="633"/>
      <c r="C759" s="633"/>
      <c r="D759" s="633"/>
      <c r="E759" s="633"/>
      <c r="F759" s="633"/>
      <c r="G759" s="633"/>
      <c r="H759" s="633"/>
      <c r="I759" s="633"/>
      <c r="J759" s="633"/>
      <c r="K759" s="633"/>
      <c r="L759" s="633"/>
      <c r="M759" s="633"/>
      <c r="N759" s="633"/>
      <c r="O759" s="633"/>
      <c r="P759" s="633"/>
      <c r="Q759" s="633"/>
      <c r="R759" s="633"/>
      <c r="S759" s="633"/>
      <c r="T759" s="633"/>
      <c r="U759" s="633"/>
      <c r="V759" s="633"/>
      <c r="W759" s="633"/>
      <c r="X759" s="633"/>
      <c r="Y759" s="633"/>
      <c r="Z759" s="633"/>
    </row>
    <row r="760" spans="1:26" ht="12.75" customHeight="1" x14ac:dyDescent="0.2">
      <c r="A760" s="633"/>
      <c r="B760" s="633"/>
      <c r="C760" s="633"/>
      <c r="D760" s="633"/>
      <c r="E760" s="633"/>
      <c r="F760" s="633"/>
      <c r="G760" s="633"/>
      <c r="H760" s="633"/>
      <c r="I760" s="633"/>
      <c r="J760" s="633"/>
      <c r="K760" s="633"/>
      <c r="L760" s="633"/>
      <c r="M760" s="633"/>
      <c r="N760" s="633"/>
      <c r="O760" s="633"/>
      <c r="P760" s="633"/>
      <c r="Q760" s="633"/>
      <c r="R760" s="633"/>
      <c r="S760" s="633"/>
      <c r="T760" s="633"/>
      <c r="U760" s="633"/>
      <c r="V760" s="633"/>
      <c r="W760" s="633"/>
      <c r="X760" s="633"/>
      <c r="Y760" s="633"/>
      <c r="Z760" s="633"/>
    </row>
    <row r="761" spans="1:26" ht="12.75" customHeight="1" x14ac:dyDescent="0.2">
      <c r="A761" s="633"/>
      <c r="B761" s="633"/>
      <c r="C761" s="633"/>
      <c r="D761" s="633"/>
      <c r="E761" s="633"/>
      <c r="F761" s="633"/>
      <c r="G761" s="633"/>
      <c r="H761" s="633"/>
      <c r="I761" s="633"/>
      <c r="J761" s="633"/>
      <c r="K761" s="633"/>
      <c r="L761" s="633"/>
      <c r="M761" s="633"/>
      <c r="N761" s="633"/>
      <c r="O761" s="633"/>
      <c r="P761" s="633"/>
      <c r="Q761" s="633"/>
      <c r="R761" s="633"/>
      <c r="S761" s="633"/>
      <c r="T761" s="633"/>
      <c r="U761" s="633"/>
      <c r="V761" s="633"/>
      <c r="W761" s="633"/>
      <c r="X761" s="633"/>
      <c r="Y761" s="633"/>
      <c r="Z761" s="633"/>
    </row>
    <row r="762" spans="1:26" ht="12.75" customHeight="1" x14ac:dyDescent="0.2">
      <c r="A762" s="633"/>
      <c r="B762" s="633"/>
      <c r="C762" s="633"/>
      <c r="D762" s="633"/>
      <c r="E762" s="633"/>
      <c r="F762" s="633"/>
      <c r="G762" s="633"/>
      <c r="H762" s="633"/>
      <c r="I762" s="633"/>
      <c r="J762" s="633"/>
      <c r="K762" s="633"/>
      <c r="L762" s="633"/>
      <c r="M762" s="633"/>
      <c r="N762" s="633"/>
      <c r="O762" s="633"/>
      <c r="P762" s="633"/>
      <c r="Q762" s="633"/>
      <c r="R762" s="633"/>
      <c r="S762" s="633"/>
      <c r="T762" s="633"/>
      <c r="U762" s="633"/>
      <c r="V762" s="633"/>
      <c r="W762" s="633"/>
      <c r="X762" s="633"/>
      <c r="Y762" s="633"/>
      <c r="Z762" s="633"/>
    </row>
    <row r="763" spans="1:26" ht="12.75" customHeight="1" x14ac:dyDescent="0.2">
      <c r="A763" s="633"/>
      <c r="B763" s="633"/>
      <c r="C763" s="633"/>
      <c r="D763" s="633"/>
      <c r="E763" s="633"/>
      <c r="F763" s="633"/>
      <c r="G763" s="633"/>
      <c r="H763" s="633"/>
      <c r="I763" s="633"/>
      <c r="J763" s="633"/>
      <c r="K763" s="633"/>
      <c r="L763" s="633"/>
      <c r="M763" s="633"/>
      <c r="N763" s="633"/>
      <c r="O763" s="633"/>
      <c r="P763" s="633"/>
      <c r="Q763" s="633"/>
      <c r="R763" s="633"/>
      <c r="S763" s="633"/>
      <c r="T763" s="633"/>
      <c r="U763" s="633"/>
      <c r="V763" s="633"/>
      <c r="W763" s="633"/>
      <c r="X763" s="633"/>
      <c r="Y763" s="633"/>
      <c r="Z763" s="633"/>
    </row>
    <row r="764" spans="1:26" ht="12.75" customHeight="1" x14ac:dyDescent="0.2">
      <c r="A764" s="633"/>
      <c r="B764" s="633"/>
      <c r="C764" s="633"/>
      <c r="D764" s="633"/>
      <c r="E764" s="633"/>
      <c r="F764" s="633"/>
      <c r="G764" s="633"/>
      <c r="H764" s="633"/>
      <c r="I764" s="633"/>
      <c r="J764" s="633"/>
      <c r="K764" s="633"/>
      <c r="L764" s="633"/>
      <c r="M764" s="633"/>
      <c r="N764" s="633"/>
      <c r="O764" s="633"/>
      <c r="P764" s="633"/>
      <c r="Q764" s="633"/>
      <c r="R764" s="633"/>
      <c r="S764" s="633"/>
      <c r="T764" s="633"/>
      <c r="U764" s="633"/>
      <c r="V764" s="633"/>
      <c r="W764" s="633"/>
      <c r="X764" s="633"/>
      <c r="Y764" s="633"/>
      <c r="Z764" s="633"/>
    </row>
    <row r="765" spans="1:26" ht="12.75" customHeight="1" x14ac:dyDescent="0.2">
      <c r="A765" s="633"/>
      <c r="B765" s="633"/>
      <c r="C765" s="633"/>
      <c r="D765" s="633"/>
      <c r="E765" s="633"/>
      <c r="F765" s="633"/>
      <c r="G765" s="633"/>
      <c r="H765" s="633"/>
      <c r="I765" s="633"/>
      <c r="J765" s="633"/>
      <c r="K765" s="633"/>
      <c r="L765" s="633"/>
      <c r="M765" s="633"/>
      <c r="N765" s="633"/>
      <c r="O765" s="633"/>
      <c r="P765" s="633"/>
      <c r="Q765" s="633"/>
      <c r="R765" s="633"/>
      <c r="S765" s="633"/>
      <c r="T765" s="633"/>
      <c r="U765" s="633"/>
      <c r="V765" s="633"/>
      <c r="W765" s="633"/>
      <c r="X765" s="633"/>
      <c r="Y765" s="633"/>
      <c r="Z765" s="633"/>
    </row>
    <row r="766" spans="1:26" ht="12.75" customHeight="1" x14ac:dyDescent="0.2">
      <c r="A766" s="633"/>
      <c r="B766" s="633"/>
      <c r="C766" s="633"/>
      <c r="D766" s="633"/>
      <c r="E766" s="633"/>
      <c r="F766" s="633"/>
      <c r="G766" s="633"/>
      <c r="H766" s="633"/>
      <c r="I766" s="633"/>
      <c r="J766" s="633"/>
      <c r="K766" s="633"/>
      <c r="L766" s="633"/>
      <c r="M766" s="633"/>
      <c r="N766" s="633"/>
      <c r="O766" s="633"/>
      <c r="P766" s="633"/>
      <c r="Q766" s="633"/>
      <c r="R766" s="633"/>
      <c r="S766" s="633"/>
      <c r="T766" s="633"/>
      <c r="U766" s="633"/>
      <c r="V766" s="633"/>
      <c r="W766" s="633"/>
      <c r="X766" s="633"/>
      <c r="Y766" s="633"/>
      <c r="Z766" s="633"/>
    </row>
    <row r="767" spans="1:26" ht="12.75" customHeight="1" x14ac:dyDescent="0.2">
      <c r="A767" s="633"/>
      <c r="B767" s="633"/>
      <c r="C767" s="633"/>
      <c r="D767" s="633"/>
      <c r="E767" s="633"/>
      <c r="F767" s="633"/>
      <c r="G767" s="633"/>
      <c r="H767" s="633"/>
      <c r="I767" s="633"/>
      <c r="J767" s="633"/>
      <c r="K767" s="633"/>
      <c r="L767" s="633"/>
      <c r="M767" s="633"/>
      <c r="N767" s="633"/>
      <c r="O767" s="633"/>
      <c r="P767" s="633"/>
      <c r="Q767" s="633"/>
      <c r="R767" s="633"/>
      <c r="S767" s="633"/>
      <c r="T767" s="633"/>
      <c r="U767" s="633"/>
      <c r="V767" s="633"/>
      <c r="W767" s="633"/>
      <c r="X767" s="633"/>
      <c r="Y767" s="633"/>
      <c r="Z767" s="633"/>
    </row>
    <row r="768" spans="1:26" ht="12.75" customHeight="1" x14ac:dyDescent="0.2">
      <c r="A768" s="633"/>
      <c r="B768" s="633"/>
      <c r="C768" s="633"/>
      <c r="D768" s="633"/>
      <c r="E768" s="633"/>
      <c r="F768" s="633"/>
      <c r="G768" s="633"/>
      <c r="H768" s="633"/>
      <c r="I768" s="633"/>
      <c r="J768" s="633"/>
      <c r="K768" s="633"/>
      <c r="L768" s="633"/>
      <c r="M768" s="633"/>
      <c r="N768" s="633"/>
      <c r="O768" s="633"/>
      <c r="P768" s="633"/>
      <c r="Q768" s="633"/>
      <c r="R768" s="633"/>
      <c r="S768" s="633"/>
      <c r="T768" s="633"/>
      <c r="U768" s="633"/>
      <c r="V768" s="633"/>
      <c r="W768" s="633"/>
      <c r="X768" s="633"/>
      <c r="Y768" s="633"/>
      <c r="Z768" s="633"/>
    </row>
    <row r="769" spans="1:26" ht="12.75" customHeight="1" x14ac:dyDescent="0.2">
      <c r="A769" s="633"/>
      <c r="B769" s="633"/>
      <c r="C769" s="633"/>
      <c r="D769" s="633"/>
      <c r="E769" s="633"/>
      <c r="F769" s="633"/>
      <c r="G769" s="633"/>
      <c r="H769" s="633"/>
      <c r="I769" s="633"/>
      <c r="J769" s="633"/>
      <c r="K769" s="633"/>
      <c r="L769" s="633"/>
      <c r="M769" s="633"/>
      <c r="N769" s="633"/>
      <c r="O769" s="633"/>
      <c r="P769" s="633"/>
      <c r="Q769" s="633"/>
      <c r="R769" s="633"/>
      <c r="S769" s="633"/>
      <c r="T769" s="633"/>
      <c r="U769" s="633"/>
      <c r="V769" s="633"/>
      <c r="W769" s="633"/>
      <c r="X769" s="633"/>
      <c r="Y769" s="633"/>
      <c r="Z769" s="633"/>
    </row>
    <row r="770" spans="1:26" ht="12.75" customHeight="1" x14ac:dyDescent="0.2">
      <c r="A770" s="633"/>
      <c r="B770" s="633"/>
      <c r="C770" s="633"/>
      <c r="D770" s="633"/>
      <c r="E770" s="633"/>
      <c r="F770" s="633"/>
      <c r="G770" s="633"/>
      <c r="H770" s="633"/>
      <c r="I770" s="633"/>
      <c r="J770" s="633"/>
      <c r="K770" s="633"/>
      <c r="L770" s="633"/>
      <c r="M770" s="633"/>
      <c r="N770" s="633"/>
      <c r="O770" s="633"/>
      <c r="P770" s="633"/>
      <c r="Q770" s="633"/>
      <c r="R770" s="633"/>
      <c r="S770" s="633"/>
      <c r="T770" s="633"/>
      <c r="U770" s="633"/>
      <c r="V770" s="633"/>
      <c r="W770" s="633"/>
      <c r="X770" s="633"/>
      <c r="Y770" s="633"/>
      <c r="Z770" s="633"/>
    </row>
    <row r="771" spans="1:26" ht="12.75" customHeight="1" x14ac:dyDescent="0.2">
      <c r="A771" s="633"/>
      <c r="B771" s="633"/>
      <c r="C771" s="633"/>
      <c r="D771" s="633"/>
      <c r="E771" s="633"/>
      <c r="F771" s="633"/>
      <c r="G771" s="633"/>
      <c r="H771" s="633"/>
      <c r="I771" s="633"/>
      <c r="J771" s="633"/>
      <c r="K771" s="633"/>
      <c r="L771" s="633"/>
      <c r="M771" s="633"/>
      <c r="N771" s="633"/>
      <c r="O771" s="633"/>
      <c r="P771" s="633"/>
      <c r="Q771" s="633"/>
      <c r="R771" s="633"/>
      <c r="S771" s="633"/>
      <c r="T771" s="633"/>
      <c r="U771" s="633"/>
      <c r="V771" s="633"/>
      <c r="W771" s="633"/>
      <c r="X771" s="633"/>
      <c r="Y771" s="633"/>
      <c r="Z771" s="633"/>
    </row>
    <row r="772" spans="1:26" ht="12.75" customHeight="1" x14ac:dyDescent="0.2">
      <c r="A772" s="633"/>
      <c r="B772" s="633"/>
      <c r="C772" s="633"/>
      <c r="D772" s="633"/>
      <c r="E772" s="633"/>
      <c r="F772" s="633"/>
      <c r="G772" s="633"/>
      <c r="H772" s="633"/>
      <c r="I772" s="633"/>
      <c r="J772" s="633"/>
      <c r="K772" s="633"/>
      <c r="L772" s="633"/>
      <c r="M772" s="633"/>
      <c r="N772" s="633"/>
      <c r="O772" s="633"/>
      <c r="P772" s="633"/>
      <c r="Q772" s="633"/>
      <c r="R772" s="633"/>
      <c r="S772" s="633"/>
      <c r="T772" s="633"/>
      <c r="U772" s="633"/>
      <c r="V772" s="633"/>
      <c r="W772" s="633"/>
      <c r="X772" s="633"/>
      <c r="Y772" s="633"/>
      <c r="Z772" s="633"/>
    </row>
    <row r="773" spans="1:26" ht="12.75" customHeight="1" x14ac:dyDescent="0.2">
      <c r="A773" s="633"/>
      <c r="B773" s="633"/>
      <c r="C773" s="633"/>
      <c r="D773" s="633"/>
      <c r="E773" s="633"/>
      <c r="F773" s="633"/>
      <c r="G773" s="633"/>
      <c r="H773" s="633"/>
      <c r="I773" s="633"/>
      <c r="J773" s="633"/>
      <c r="K773" s="633"/>
      <c r="L773" s="633"/>
      <c r="M773" s="633"/>
      <c r="N773" s="633"/>
      <c r="O773" s="633"/>
      <c r="P773" s="633"/>
      <c r="Q773" s="633"/>
      <c r="R773" s="633"/>
      <c r="S773" s="633"/>
      <c r="T773" s="633"/>
      <c r="U773" s="633"/>
      <c r="V773" s="633"/>
      <c r="W773" s="633"/>
      <c r="X773" s="633"/>
      <c r="Y773" s="633"/>
      <c r="Z773" s="633"/>
    </row>
    <row r="774" spans="1:26" ht="12.75" customHeight="1" x14ac:dyDescent="0.2">
      <c r="A774" s="633"/>
      <c r="B774" s="633"/>
      <c r="C774" s="633"/>
      <c r="D774" s="633"/>
      <c r="E774" s="633"/>
      <c r="F774" s="633"/>
      <c r="G774" s="633"/>
      <c r="H774" s="633"/>
      <c r="I774" s="633"/>
      <c r="J774" s="633"/>
      <c r="K774" s="633"/>
      <c r="L774" s="633"/>
      <c r="M774" s="633"/>
      <c r="N774" s="633"/>
      <c r="O774" s="633"/>
      <c r="P774" s="633"/>
      <c r="Q774" s="633"/>
      <c r="R774" s="633"/>
      <c r="S774" s="633"/>
      <c r="T774" s="633"/>
      <c r="U774" s="633"/>
      <c r="V774" s="633"/>
      <c r="W774" s="633"/>
      <c r="X774" s="633"/>
      <c r="Y774" s="633"/>
      <c r="Z774" s="633"/>
    </row>
    <row r="775" spans="1:26" ht="12.75" customHeight="1" x14ac:dyDescent="0.2">
      <c r="A775" s="633"/>
      <c r="B775" s="633"/>
      <c r="C775" s="633"/>
      <c r="D775" s="633"/>
      <c r="E775" s="633"/>
      <c r="F775" s="633"/>
      <c r="G775" s="633"/>
      <c r="H775" s="633"/>
      <c r="I775" s="633"/>
      <c r="J775" s="633"/>
      <c r="K775" s="633"/>
      <c r="L775" s="633"/>
      <c r="M775" s="633"/>
      <c r="N775" s="633"/>
      <c r="O775" s="633"/>
      <c r="P775" s="633"/>
      <c r="Q775" s="633"/>
      <c r="R775" s="633"/>
      <c r="S775" s="633"/>
      <c r="T775" s="633"/>
      <c r="U775" s="633"/>
      <c r="V775" s="633"/>
      <c r="W775" s="633"/>
      <c r="X775" s="633"/>
      <c r="Y775" s="633"/>
      <c r="Z775" s="633"/>
    </row>
    <row r="776" spans="1:26" ht="12.75" customHeight="1" x14ac:dyDescent="0.2">
      <c r="A776" s="633"/>
      <c r="B776" s="633"/>
      <c r="C776" s="633"/>
      <c r="D776" s="633"/>
      <c r="E776" s="633"/>
      <c r="F776" s="633"/>
      <c r="G776" s="633"/>
      <c r="H776" s="633"/>
      <c r="I776" s="633"/>
      <c r="J776" s="633"/>
      <c r="K776" s="633"/>
      <c r="L776" s="633"/>
      <c r="M776" s="633"/>
      <c r="N776" s="633"/>
      <c r="O776" s="633"/>
      <c r="P776" s="633"/>
      <c r="Q776" s="633"/>
      <c r="R776" s="633"/>
      <c r="S776" s="633"/>
      <c r="T776" s="633"/>
      <c r="U776" s="633"/>
      <c r="V776" s="633"/>
      <c r="W776" s="633"/>
      <c r="X776" s="633"/>
      <c r="Y776" s="633"/>
      <c r="Z776" s="633"/>
    </row>
    <row r="777" spans="1:26" ht="12.75" customHeight="1" x14ac:dyDescent="0.2">
      <c r="A777" s="633"/>
      <c r="B777" s="633"/>
      <c r="C777" s="633"/>
      <c r="D777" s="633"/>
      <c r="E777" s="633"/>
      <c r="F777" s="633"/>
      <c r="G777" s="633"/>
      <c r="H777" s="633"/>
      <c r="I777" s="633"/>
      <c r="J777" s="633"/>
      <c r="K777" s="633"/>
      <c r="L777" s="633"/>
      <c r="M777" s="633"/>
      <c r="N777" s="633"/>
      <c r="O777" s="633"/>
      <c r="P777" s="633"/>
      <c r="Q777" s="633"/>
      <c r="R777" s="633"/>
      <c r="S777" s="633"/>
      <c r="T777" s="633"/>
      <c r="U777" s="633"/>
      <c r="V777" s="633"/>
      <c r="W777" s="633"/>
      <c r="X777" s="633"/>
      <c r="Y777" s="633"/>
      <c r="Z777" s="633"/>
    </row>
    <row r="778" spans="1:26" ht="12.75" customHeight="1" x14ac:dyDescent="0.2">
      <c r="A778" s="633"/>
      <c r="B778" s="633"/>
      <c r="C778" s="633"/>
      <c r="D778" s="633"/>
      <c r="E778" s="633"/>
      <c r="F778" s="633"/>
      <c r="G778" s="633"/>
      <c r="H778" s="633"/>
      <c r="I778" s="633"/>
      <c r="J778" s="633"/>
      <c r="K778" s="633"/>
      <c r="L778" s="633"/>
      <c r="M778" s="633"/>
      <c r="N778" s="633"/>
      <c r="O778" s="633"/>
      <c r="P778" s="633"/>
      <c r="Q778" s="633"/>
      <c r="R778" s="633"/>
      <c r="S778" s="633"/>
      <c r="T778" s="633"/>
      <c r="U778" s="633"/>
      <c r="V778" s="633"/>
      <c r="W778" s="633"/>
      <c r="X778" s="633"/>
      <c r="Y778" s="633"/>
      <c r="Z778" s="633"/>
    </row>
    <row r="779" spans="1:26" ht="12.75" customHeight="1" x14ac:dyDescent="0.2">
      <c r="A779" s="633"/>
      <c r="B779" s="633"/>
      <c r="C779" s="633"/>
      <c r="D779" s="633"/>
      <c r="E779" s="633"/>
      <c r="F779" s="633"/>
      <c r="G779" s="633"/>
      <c r="H779" s="633"/>
      <c r="I779" s="633"/>
      <c r="J779" s="633"/>
      <c r="K779" s="633"/>
      <c r="L779" s="633"/>
      <c r="M779" s="633"/>
      <c r="N779" s="633"/>
      <c r="O779" s="633"/>
      <c r="P779" s="633"/>
      <c r="Q779" s="633"/>
      <c r="R779" s="633"/>
      <c r="S779" s="633"/>
      <c r="T779" s="633"/>
      <c r="U779" s="633"/>
      <c r="V779" s="633"/>
      <c r="W779" s="633"/>
      <c r="X779" s="633"/>
      <c r="Y779" s="633"/>
      <c r="Z779" s="633"/>
    </row>
    <row r="780" spans="1:26" ht="12.75" customHeight="1" x14ac:dyDescent="0.2">
      <c r="A780" s="633"/>
      <c r="B780" s="633"/>
      <c r="C780" s="633"/>
      <c r="D780" s="633"/>
      <c r="E780" s="633"/>
      <c r="F780" s="633"/>
      <c r="G780" s="633"/>
      <c r="H780" s="633"/>
      <c r="I780" s="633"/>
      <c r="J780" s="633"/>
      <c r="K780" s="633"/>
      <c r="L780" s="633"/>
      <c r="M780" s="633"/>
      <c r="N780" s="633"/>
      <c r="O780" s="633"/>
      <c r="P780" s="633"/>
      <c r="Q780" s="633"/>
      <c r="R780" s="633"/>
      <c r="S780" s="633"/>
      <c r="T780" s="633"/>
      <c r="U780" s="633"/>
      <c r="V780" s="633"/>
      <c r="W780" s="633"/>
      <c r="X780" s="633"/>
      <c r="Y780" s="633"/>
      <c r="Z780" s="633"/>
    </row>
    <row r="781" spans="1:26" ht="12.75" customHeight="1" x14ac:dyDescent="0.2">
      <c r="A781" s="633"/>
      <c r="B781" s="633"/>
      <c r="C781" s="633"/>
      <c r="D781" s="633"/>
      <c r="E781" s="633"/>
      <c r="F781" s="633"/>
      <c r="G781" s="633"/>
      <c r="H781" s="633"/>
      <c r="I781" s="633"/>
      <c r="J781" s="633"/>
      <c r="K781" s="633"/>
      <c r="L781" s="633"/>
      <c r="M781" s="633"/>
      <c r="N781" s="633"/>
      <c r="O781" s="633"/>
      <c r="P781" s="633"/>
      <c r="Q781" s="633"/>
      <c r="R781" s="633"/>
      <c r="S781" s="633"/>
      <c r="T781" s="633"/>
      <c r="U781" s="633"/>
      <c r="V781" s="633"/>
      <c r="W781" s="633"/>
      <c r="X781" s="633"/>
      <c r="Y781" s="633"/>
      <c r="Z781" s="633"/>
    </row>
    <row r="782" spans="1:26" ht="12.75" customHeight="1" x14ac:dyDescent="0.2">
      <c r="A782" s="633"/>
      <c r="B782" s="633"/>
      <c r="C782" s="633"/>
      <c r="D782" s="633"/>
      <c r="E782" s="633"/>
      <c r="F782" s="633"/>
      <c r="G782" s="633"/>
      <c r="H782" s="633"/>
      <c r="I782" s="633"/>
      <c r="J782" s="633"/>
      <c r="K782" s="633"/>
      <c r="L782" s="633"/>
      <c r="M782" s="633"/>
      <c r="N782" s="633"/>
      <c r="O782" s="633"/>
      <c r="P782" s="633"/>
      <c r="Q782" s="633"/>
      <c r="R782" s="633"/>
      <c r="S782" s="633"/>
      <c r="T782" s="633"/>
      <c r="U782" s="633"/>
      <c r="V782" s="633"/>
      <c r="W782" s="633"/>
      <c r="X782" s="633"/>
      <c r="Y782" s="633"/>
      <c r="Z782" s="633"/>
    </row>
    <row r="783" spans="1:26" ht="12.75" customHeight="1" x14ac:dyDescent="0.2">
      <c r="A783" s="633"/>
      <c r="B783" s="633"/>
      <c r="C783" s="633"/>
      <c r="D783" s="633"/>
      <c r="E783" s="633"/>
      <c r="F783" s="633"/>
      <c r="G783" s="633"/>
      <c r="H783" s="633"/>
      <c r="I783" s="633"/>
      <c r="J783" s="633"/>
      <c r="K783" s="633"/>
      <c r="L783" s="633"/>
      <c r="M783" s="633"/>
      <c r="N783" s="633"/>
      <c r="O783" s="633"/>
      <c r="P783" s="633"/>
      <c r="Q783" s="633"/>
      <c r="R783" s="633"/>
      <c r="S783" s="633"/>
      <c r="T783" s="633"/>
      <c r="U783" s="633"/>
      <c r="V783" s="633"/>
      <c r="W783" s="633"/>
      <c r="X783" s="633"/>
      <c r="Y783" s="633"/>
      <c r="Z783" s="633"/>
    </row>
    <row r="784" spans="1:26" ht="12.75" customHeight="1" x14ac:dyDescent="0.2">
      <c r="A784" s="633"/>
      <c r="B784" s="633"/>
      <c r="C784" s="633"/>
      <c r="D784" s="633"/>
      <c r="E784" s="633"/>
      <c r="F784" s="633"/>
      <c r="G784" s="633"/>
      <c r="H784" s="633"/>
      <c r="I784" s="633"/>
      <c r="J784" s="633"/>
      <c r="K784" s="633"/>
      <c r="L784" s="633"/>
      <c r="M784" s="633"/>
      <c r="N784" s="633"/>
      <c r="O784" s="633"/>
      <c r="P784" s="633"/>
      <c r="Q784" s="633"/>
      <c r="R784" s="633"/>
      <c r="S784" s="633"/>
      <c r="T784" s="633"/>
      <c r="U784" s="633"/>
      <c r="V784" s="633"/>
      <c r="W784" s="633"/>
      <c r="X784" s="633"/>
      <c r="Y784" s="633"/>
      <c r="Z784" s="633"/>
    </row>
    <row r="785" spans="1:26" ht="12.75" customHeight="1" x14ac:dyDescent="0.2">
      <c r="A785" s="633"/>
      <c r="B785" s="633"/>
      <c r="C785" s="633"/>
      <c r="D785" s="633"/>
      <c r="E785" s="633"/>
      <c r="F785" s="633"/>
      <c r="G785" s="633"/>
      <c r="H785" s="633"/>
      <c r="I785" s="633"/>
      <c r="J785" s="633"/>
      <c r="K785" s="633"/>
      <c r="L785" s="633"/>
      <c r="M785" s="633"/>
      <c r="N785" s="633"/>
      <c r="O785" s="633"/>
      <c r="P785" s="633"/>
      <c r="Q785" s="633"/>
      <c r="R785" s="633"/>
      <c r="S785" s="633"/>
      <c r="T785" s="633"/>
      <c r="U785" s="633"/>
      <c r="V785" s="633"/>
      <c r="W785" s="633"/>
      <c r="X785" s="633"/>
      <c r="Y785" s="633"/>
      <c r="Z785" s="633"/>
    </row>
    <row r="786" spans="1:26" ht="12.75" customHeight="1" x14ac:dyDescent="0.2">
      <c r="A786" s="633"/>
      <c r="B786" s="633"/>
      <c r="C786" s="633"/>
      <c r="D786" s="633"/>
      <c r="E786" s="633"/>
      <c r="F786" s="633"/>
      <c r="G786" s="633"/>
      <c r="H786" s="633"/>
      <c r="I786" s="633"/>
      <c r="J786" s="633"/>
      <c r="K786" s="633"/>
      <c r="L786" s="633"/>
      <c r="M786" s="633"/>
      <c r="N786" s="633"/>
      <c r="O786" s="633"/>
      <c r="P786" s="633"/>
      <c r="Q786" s="633"/>
      <c r="R786" s="633"/>
      <c r="S786" s="633"/>
      <c r="T786" s="633"/>
      <c r="U786" s="633"/>
      <c r="V786" s="633"/>
      <c r="W786" s="633"/>
      <c r="X786" s="633"/>
      <c r="Y786" s="633"/>
      <c r="Z786" s="633"/>
    </row>
    <row r="787" spans="1:26" ht="12.75" customHeight="1" x14ac:dyDescent="0.2">
      <c r="A787" s="633"/>
      <c r="B787" s="633"/>
      <c r="C787" s="633"/>
      <c r="D787" s="633"/>
      <c r="E787" s="633"/>
      <c r="F787" s="633"/>
      <c r="G787" s="633"/>
      <c r="H787" s="633"/>
      <c r="I787" s="633"/>
      <c r="J787" s="633"/>
      <c r="K787" s="633"/>
      <c r="L787" s="633"/>
      <c r="M787" s="633"/>
      <c r="N787" s="633"/>
      <c r="O787" s="633"/>
      <c r="P787" s="633"/>
      <c r="Q787" s="633"/>
      <c r="R787" s="633"/>
      <c r="S787" s="633"/>
      <c r="T787" s="633"/>
      <c r="U787" s="633"/>
      <c r="V787" s="633"/>
      <c r="W787" s="633"/>
      <c r="X787" s="633"/>
      <c r="Y787" s="633"/>
      <c r="Z787" s="633"/>
    </row>
    <row r="788" spans="1:26" ht="12.75" customHeight="1" x14ac:dyDescent="0.2">
      <c r="A788" s="633"/>
      <c r="B788" s="633"/>
      <c r="C788" s="633"/>
      <c r="D788" s="633"/>
      <c r="E788" s="633"/>
      <c r="F788" s="633"/>
      <c r="G788" s="633"/>
      <c r="H788" s="633"/>
      <c r="I788" s="633"/>
      <c r="J788" s="633"/>
      <c r="K788" s="633"/>
      <c r="L788" s="633"/>
      <c r="M788" s="633"/>
      <c r="N788" s="633"/>
      <c r="O788" s="633"/>
      <c r="P788" s="633"/>
      <c r="Q788" s="633"/>
      <c r="R788" s="633"/>
      <c r="S788" s="633"/>
      <c r="T788" s="633"/>
      <c r="U788" s="633"/>
      <c r="V788" s="633"/>
      <c r="W788" s="633"/>
      <c r="X788" s="633"/>
      <c r="Y788" s="633"/>
      <c r="Z788" s="633"/>
    </row>
    <row r="789" spans="1:26" ht="12.75" customHeight="1" x14ac:dyDescent="0.2">
      <c r="A789" s="633"/>
      <c r="B789" s="633"/>
      <c r="C789" s="633"/>
      <c r="D789" s="633"/>
      <c r="E789" s="633"/>
      <c r="F789" s="633"/>
      <c r="G789" s="633"/>
      <c r="H789" s="633"/>
      <c r="I789" s="633"/>
      <c r="J789" s="633"/>
      <c r="K789" s="633"/>
      <c r="L789" s="633"/>
      <c r="M789" s="633"/>
      <c r="N789" s="633"/>
      <c r="O789" s="633"/>
      <c r="P789" s="633"/>
      <c r="Q789" s="633"/>
      <c r="R789" s="633"/>
      <c r="S789" s="633"/>
      <c r="T789" s="633"/>
      <c r="U789" s="633"/>
      <c r="V789" s="633"/>
      <c r="W789" s="633"/>
      <c r="X789" s="633"/>
      <c r="Y789" s="633"/>
      <c r="Z789" s="633"/>
    </row>
    <row r="790" spans="1:26" ht="12.75" customHeight="1" x14ac:dyDescent="0.2">
      <c r="A790" s="633"/>
      <c r="B790" s="633"/>
      <c r="C790" s="633"/>
      <c r="D790" s="633"/>
      <c r="E790" s="633"/>
      <c r="F790" s="633"/>
      <c r="G790" s="633"/>
      <c r="H790" s="633"/>
      <c r="I790" s="633"/>
      <c r="J790" s="633"/>
      <c r="K790" s="633"/>
      <c r="L790" s="633"/>
      <c r="M790" s="633"/>
      <c r="N790" s="633"/>
      <c r="O790" s="633"/>
      <c r="P790" s="633"/>
      <c r="Q790" s="633"/>
      <c r="R790" s="633"/>
      <c r="S790" s="633"/>
      <c r="T790" s="633"/>
      <c r="U790" s="633"/>
      <c r="V790" s="633"/>
      <c r="W790" s="633"/>
      <c r="X790" s="633"/>
      <c r="Y790" s="633"/>
      <c r="Z790" s="633"/>
    </row>
    <row r="791" spans="1:26" ht="12.75" customHeight="1" x14ac:dyDescent="0.2">
      <c r="A791" s="633"/>
      <c r="B791" s="633"/>
      <c r="C791" s="633"/>
      <c r="D791" s="633"/>
      <c r="E791" s="633"/>
      <c r="F791" s="633"/>
      <c r="G791" s="633"/>
      <c r="H791" s="633"/>
      <c r="I791" s="633"/>
      <c r="J791" s="633"/>
      <c r="K791" s="633"/>
      <c r="L791" s="633"/>
      <c r="M791" s="633"/>
      <c r="N791" s="633"/>
      <c r="O791" s="633"/>
      <c r="P791" s="633"/>
      <c r="Q791" s="633"/>
      <c r="R791" s="633"/>
      <c r="S791" s="633"/>
      <c r="T791" s="633"/>
      <c r="U791" s="633"/>
      <c r="V791" s="633"/>
      <c r="W791" s="633"/>
      <c r="X791" s="633"/>
      <c r="Y791" s="633"/>
      <c r="Z791" s="633"/>
    </row>
    <row r="792" spans="1:26" ht="12.75" customHeight="1" x14ac:dyDescent="0.2">
      <c r="A792" s="633"/>
      <c r="B792" s="633"/>
      <c r="C792" s="633"/>
      <c r="D792" s="633"/>
      <c r="E792" s="633"/>
      <c r="F792" s="633"/>
      <c r="G792" s="633"/>
      <c r="H792" s="633"/>
      <c r="I792" s="633"/>
      <c r="J792" s="633"/>
      <c r="K792" s="633"/>
      <c r="L792" s="633"/>
      <c r="M792" s="633"/>
      <c r="N792" s="633"/>
      <c r="O792" s="633"/>
      <c r="P792" s="633"/>
      <c r="Q792" s="633"/>
      <c r="R792" s="633"/>
      <c r="S792" s="633"/>
      <c r="T792" s="633"/>
      <c r="U792" s="633"/>
      <c r="V792" s="633"/>
      <c r="W792" s="633"/>
      <c r="X792" s="633"/>
      <c r="Y792" s="633"/>
      <c r="Z792" s="633"/>
    </row>
    <row r="793" spans="1:26" ht="12.75" customHeight="1" x14ac:dyDescent="0.2">
      <c r="A793" s="633"/>
      <c r="B793" s="633"/>
      <c r="C793" s="633"/>
      <c r="D793" s="633"/>
      <c r="E793" s="633"/>
      <c r="F793" s="633"/>
      <c r="G793" s="633"/>
      <c r="H793" s="633"/>
      <c r="I793" s="633"/>
      <c r="J793" s="633"/>
      <c r="K793" s="633"/>
      <c r="L793" s="633"/>
      <c r="M793" s="633"/>
      <c r="N793" s="633"/>
      <c r="O793" s="633"/>
      <c r="P793" s="633"/>
      <c r="Q793" s="633"/>
      <c r="R793" s="633"/>
      <c r="S793" s="633"/>
      <c r="T793" s="633"/>
      <c r="U793" s="633"/>
      <c r="V793" s="633"/>
      <c r="W793" s="633"/>
      <c r="X793" s="633"/>
      <c r="Y793" s="633"/>
      <c r="Z793" s="633"/>
    </row>
    <row r="794" spans="1:26" ht="12.75" customHeight="1" x14ac:dyDescent="0.2">
      <c r="A794" s="633"/>
      <c r="B794" s="633"/>
      <c r="C794" s="633"/>
      <c r="D794" s="633"/>
      <c r="E794" s="633"/>
      <c r="F794" s="633"/>
      <c r="G794" s="633"/>
      <c r="H794" s="633"/>
      <c r="I794" s="633"/>
      <c r="J794" s="633"/>
      <c r="K794" s="633"/>
      <c r="L794" s="633"/>
      <c r="M794" s="633"/>
      <c r="N794" s="633"/>
      <c r="O794" s="633"/>
      <c r="P794" s="633"/>
      <c r="Q794" s="633"/>
      <c r="R794" s="633"/>
      <c r="S794" s="633"/>
      <c r="T794" s="633"/>
      <c r="U794" s="633"/>
      <c r="V794" s="633"/>
      <c r="W794" s="633"/>
      <c r="X794" s="633"/>
      <c r="Y794" s="633"/>
      <c r="Z794" s="633"/>
    </row>
    <row r="795" spans="1:26" ht="12.75" customHeight="1" x14ac:dyDescent="0.2">
      <c r="A795" s="633"/>
      <c r="B795" s="633"/>
      <c r="C795" s="633"/>
      <c r="D795" s="633"/>
      <c r="E795" s="633"/>
      <c r="F795" s="633"/>
      <c r="G795" s="633"/>
      <c r="H795" s="633"/>
      <c r="I795" s="633"/>
      <c r="J795" s="633"/>
      <c r="K795" s="633"/>
      <c r="L795" s="633"/>
      <c r="M795" s="633"/>
      <c r="N795" s="633"/>
      <c r="O795" s="633"/>
      <c r="P795" s="633"/>
      <c r="Q795" s="633"/>
      <c r="R795" s="633"/>
      <c r="S795" s="633"/>
      <c r="T795" s="633"/>
      <c r="U795" s="633"/>
      <c r="V795" s="633"/>
      <c r="W795" s="633"/>
      <c r="X795" s="633"/>
      <c r="Y795" s="633"/>
      <c r="Z795" s="633"/>
    </row>
    <row r="796" spans="1:26" ht="12.75" customHeight="1" x14ac:dyDescent="0.2">
      <c r="A796" s="633"/>
      <c r="B796" s="633"/>
      <c r="C796" s="633"/>
      <c r="D796" s="633"/>
      <c r="E796" s="633"/>
      <c r="F796" s="633"/>
      <c r="G796" s="633"/>
      <c r="H796" s="633"/>
      <c r="I796" s="633"/>
      <c r="J796" s="633"/>
      <c r="K796" s="633"/>
      <c r="L796" s="633"/>
      <c r="M796" s="633"/>
      <c r="N796" s="633"/>
      <c r="O796" s="633"/>
      <c r="P796" s="633"/>
      <c r="Q796" s="633"/>
      <c r="R796" s="633"/>
      <c r="S796" s="633"/>
      <c r="T796" s="633"/>
      <c r="U796" s="633"/>
      <c r="V796" s="633"/>
      <c r="W796" s="633"/>
      <c r="X796" s="633"/>
      <c r="Y796" s="633"/>
      <c r="Z796" s="633"/>
    </row>
    <row r="797" spans="1:26" ht="12.75" customHeight="1" x14ac:dyDescent="0.2">
      <c r="A797" s="633"/>
      <c r="B797" s="633"/>
      <c r="C797" s="633"/>
      <c r="D797" s="633"/>
      <c r="E797" s="633"/>
      <c r="F797" s="633"/>
      <c r="G797" s="633"/>
      <c r="H797" s="633"/>
      <c r="I797" s="633"/>
      <c r="J797" s="633"/>
      <c r="K797" s="633"/>
      <c r="L797" s="633"/>
      <c r="M797" s="633"/>
      <c r="N797" s="633"/>
      <c r="O797" s="633"/>
      <c r="P797" s="633"/>
      <c r="Q797" s="633"/>
      <c r="R797" s="633"/>
      <c r="S797" s="633"/>
      <c r="T797" s="633"/>
      <c r="U797" s="633"/>
      <c r="V797" s="633"/>
      <c r="W797" s="633"/>
      <c r="X797" s="633"/>
      <c r="Y797" s="633"/>
      <c r="Z797" s="633"/>
    </row>
    <row r="798" spans="1:26" ht="12.75" customHeight="1" x14ac:dyDescent="0.2">
      <c r="A798" s="633"/>
      <c r="B798" s="633"/>
      <c r="C798" s="633"/>
      <c r="D798" s="633"/>
      <c r="E798" s="633"/>
      <c r="F798" s="633"/>
      <c r="G798" s="633"/>
      <c r="H798" s="633"/>
      <c r="I798" s="633"/>
      <c r="J798" s="633"/>
      <c r="K798" s="633"/>
      <c r="L798" s="633"/>
      <c r="M798" s="633"/>
      <c r="N798" s="633"/>
      <c r="O798" s="633"/>
      <c r="P798" s="633"/>
      <c r="Q798" s="633"/>
      <c r="R798" s="633"/>
      <c r="S798" s="633"/>
      <c r="T798" s="633"/>
      <c r="U798" s="633"/>
      <c r="V798" s="633"/>
      <c r="W798" s="633"/>
      <c r="X798" s="633"/>
      <c r="Y798" s="633"/>
      <c r="Z798" s="633"/>
    </row>
    <row r="799" spans="1:26" ht="12.75" customHeight="1" x14ac:dyDescent="0.2">
      <c r="A799" s="633"/>
      <c r="B799" s="633"/>
      <c r="C799" s="633"/>
      <c r="D799" s="633"/>
      <c r="E799" s="633"/>
      <c r="F799" s="633"/>
      <c r="G799" s="633"/>
      <c r="H799" s="633"/>
      <c r="I799" s="633"/>
      <c r="J799" s="633"/>
      <c r="K799" s="633"/>
      <c r="L799" s="633"/>
      <c r="M799" s="633"/>
      <c r="N799" s="633"/>
      <c r="O799" s="633"/>
      <c r="P799" s="633"/>
      <c r="Q799" s="633"/>
      <c r="R799" s="633"/>
      <c r="S799" s="633"/>
      <c r="T799" s="633"/>
      <c r="U799" s="633"/>
      <c r="V799" s="633"/>
      <c r="W799" s="633"/>
      <c r="X799" s="633"/>
      <c r="Y799" s="633"/>
      <c r="Z799" s="633"/>
    </row>
    <row r="800" spans="1:26" ht="12.75" customHeight="1" x14ac:dyDescent="0.2">
      <c r="A800" s="633"/>
      <c r="B800" s="633"/>
      <c r="C800" s="633"/>
      <c r="D800" s="633"/>
      <c r="E800" s="633"/>
      <c r="F800" s="633"/>
      <c r="G800" s="633"/>
      <c r="H800" s="633"/>
      <c r="I800" s="633"/>
      <c r="J800" s="633"/>
      <c r="K800" s="633"/>
      <c r="L800" s="633"/>
      <c r="M800" s="633"/>
      <c r="N800" s="633"/>
      <c r="O800" s="633"/>
      <c r="P800" s="633"/>
      <c r="Q800" s="633"/>
      <c r="R800" s="633"/>
      <c r="S800" s="633"/>
      <c r="T800" s="633"/>
      <c r="U800" s="633"/>
      <c r="V800" s="633"/>
      <c r="W800" s="633"/>
      <c r="X800" s="633"/>
      <c r="Y800" s="633"/>
      <c r="Z800" s="633"/>
    </row>
    <row r="801" spans="1:26" ht="12.75" customHeight="1" x14ac:dyDescent="0.2">
      <c r="A801" s="633"/>
      <c r="B801" s="633"/>
      <c r="C801" s="633"/>
      <c r="D801" s="633"/>
      <c r="E801" s="633"/>
      <c r="F801" s="633"/>
      <c r="G801" s="633"/>
      <c r="H801" s="633"/>
      <c r="I801" s="633"/>
      <c r="J801" s="633"/>
      <c r="K801" s="633"/>
      <c r="L801" s="633"/>
      <c r="M801" s="633"/>
      <c r="N801" s="633"/>
      <c r="O801" s="633"/>
      <c r="P801" s="633"/>
      <c r="Q801" s="633"/>
      <c r="R801" s="633"/>
      <c r="S801" s="633"/>
      <c r="T801" s="633"/>
      <c r="U801" s="633"/>
      <c r="V801" s="633"/>
      <c r="W801" s="633"/>
      <c r="X801" s="633"/>
      <c r="Y801" s="633"/>
      <c r="Z801" s="633"/>
    </row>
    <row r="802" spans="1:26" ht="12.75" customHeight="1" x14ac:dyDescent="0.2">
      <c r="A802" s="633"/>
      <c r="B802" s="633"/>
      <c r="C802" s="633"/>
      <c r="D802" s="633"/>
      <c r="E802" s="633"/>
      <c r="F802" s="633"/>
      <c r="G802" s="633"/>
      <c r="H802" s="633"/>
      <c r="I802" s="633"/>
      <c r="J802" s="633"/>
      <c r="K802" s="633"/>
      <c r="L802" s="633"/>
      <c r="M802" s="633"/>
      <c r="N802" s="633"/>
      <c r="O802" s="633"/>
      <c r="P802" s="633"/>
      <c r="Q802" s="633"/>
      <c r="R802" s="633"/>
      <c r="S802" s="633"/>
      <c r="T802" s="633"/>
      <c r="U802" s="633"/>
      <c r="V802" s="633"/>
      <c r="W802" s="633"/>
      <c r="X802" s="633"/>
      <c r="Y802" s="633"/>
      <c r="Z802" s="633"/>
    </row>
    <row r="803" spans="1:26" ht="12.75" customHeight="1" x14ac:dyDescent="0.2">
      <c r="A803" s="633"/>
      <c r="B803" s="633"/>
      <c r="C803" s="633"/>
      <c r="D803" s="633"/>
      <c r="E803" s="633"/>
      <c r="F803" s="633"/>
      <c r="G803" s="633"/>
      <c r="H803" s="633"/>
      <c r="I803" s="633"/>
      <c r="J803" s="633"/>
      <c r="K803" s="633"/>
      <c r="L803" s="633"/>
      <c r="M803" s="633"/>
      <c r="N803" s="633"/>
      <c r="O803" s="633"/>
      <c r="P803" s="633"/>
      <c r="Q803" s="633"/>
      <c r="R803" s="633"/>
      <c r="S803" s="633"/>
      <c r="T803" s="633"/>
      <c r="U803" s="633"/>
      <c r="V803" s="633"/>
      <c r="W803" s="633"/>
      <c r="X803" s="633"/>
      <c r="Y803" s="633"/>
      <c r="Z803" s="633"/>
    </row>
    <row r="804" spans="1:26" ht="12.75" customHeight="1" x14ac:dyDescent="0.2">
      <c r="A804" s="633"/>
      <c r="B804" s="633"/>
      <c r="C804" s="633"/>
      <c r="D804" s="633"/>
      <c r="E804" s="633"/>
      <c r="F804" s="633"/>
      <c r="G804" s="633"/>
      <c r="H804" s="633"/>
      <c r="I804" s="633"/>
      <c r="J804" s="633"/>
      <c r="K804" s="633"/>
      <c r="L804" s="633"/>
      <c r="M804" s="633"/>
      <c r="N804" s="633"/>
      <c r="O804" s="633"/>
      <c r="P804" s="633"/>
      <c r="Q804" s="633"/>
      <c r="R804" s="633"/>
      <c r="S804" s="633"/>
      <c r="T804" s="633"/>
      <c r="U804" s="633"/>
      <c r="V804" s="633"/>
      <c r="W804" s="633"/>
      <c r="X804" s="633"/>
      <c r="Y804" s="633"/>
      <c r="Z804" s="633"/>
    </row>
    <row r="805" spans="1:26" ht="12.75" customHeight="1" x14ac:dyDescent="0.2">
      <c r="A805" s="633"/>
      <c r="B805" s="633"/>
      <c r="C805" s="633"/>
      <c r="D805" s="633"/>
      <c r="E805" s="633"/>
      <c r="F805" s="633"/>
      <c r="G805" s="633"/>
      <c r="H805" s="633"/>
      <c r="I805" s="633"/>
      <c r="J805" s="633"/>
      <c r="K805" s="633"/>
      <c r="L805" s="633"/>
      <c r="M805" s="633"/>
      <c r="N805" s="633"/>
      <c r="O805" s="633"/>
      <c r="P805" s="633"/>
      <c r="Q805" s="633"/>
      <c r="R805" s="633"/>
      <c r="S805" s="633"/>
      <c r="T805" s="633"/>
      <c r="U805" s="633"/>
      <c r="V805" s="633"/>
      <c r="W805" s="633"/>
      <c r="X805" s="633"/>
      <c r="Y805" s="633"/>
      <c r="Z805" s="633"/>
    </row>
    <row r="806" spans="1:26" ht="12.75" customHeight="1" x14ac:dyDescent="0.2">
      <c r="A806" s="633"/>
      <c r="B806" s="633"/>
      <c r="C806" s="633"/>
      <c r="D806" s="633"/>
      <c r="E806" s="633"/>
      <c r="F806" s="633"/>
      <c r="G806" s="633"/>
      <c r="H806" s="633"/>
      <c r="I806" s="633"/>
      <c r="J806" s="633"/>
      <c r="K806" s="633"/>
      <c r="L806" s="633"/>
      <c r="M806" s="633"/>
      <c r="N806" s="633"/>
      <c r="O806" s="633"/>
      <c r="P806" s="633"/>
      <c r="Q806" s="633"/>
      <c r="R806" s="633"/>
      <c r="S806" s="633"/>
      <c r="T806" s="633"/>
      <c r="U806" s="633"/>
      <c r="V806" s="633"/>
      <c r="W806" s="633"/>
      <c r="X806" s="633"/>
      <c r="Y806" s="633"/>
      <c r="Z806" s="633"/>
    </row>
    <row r="807" spans="1:26" ht="12.75" customHeight="1" x14ac:dyDescent="0.2">
      <c r="A807" s="633"/>
      <c r="B807" s="633"/>
      <c r="C807" s="633"/>
      <c r="D807" s="633"/>
      <c r="E807" s="633"/>
      <c r="F807" s="633"/>
      <c r="G807" s="633"/>
      <c r="H807" s="633"/>
      <c r="I807" s="633"/>
      <c r="J807" s="633"/>
      <c r="K807" s="633"/>
      <c r="L807" s="633"/>
      <c r="M807" s="633"/>
      <c r="N807" s="633"/>
      <c r="O807" s="633"/>
      <c r="P807" s="633"/>
      <c r="Q807" s="633"/>
      <c r="R807" s="633"/>
      <c r="S807" s="633"/>
      <c r="T807" s="633"/>
      <c r="U807" s="633"/>
      <c r="V807" s="633"/>
      <c r="W807" s="633"/>
      <c r="X807" s="633"/>
      <c r="Y807" s="633"/>
      <c r="Z807" s="633"/>
    </row>
    <row r="808" spans="1:26" ht="12.75" customHeight="1" x14ac:dyDescent="0.2">
      <c r="A808" s="633"/>
      <c r="B808" s="633"/>
      <c r="C808" s="633"/>
      <c r="D808" s="633"/>
      <c r="E808" s="633"/>
      <c r="F808" s="633"/>
      <c r="G808" s="633"/>
      <c r="H808" s="633"/>
      <c r="I808" s="633"/>
      <c r="J808" s="633"/>
      <c r="K808" s="633"/>
      <c r="L808" s="633"/>
      <c r="M808" s="633"/>
      <c r="N808" s="633"/>
      <c r="O808" s="633"/>
      <c r="P808" s="633"/>
      <c r="Q808" s="633"/>
      <c r="R808" s="633"/>
      <c r="S808" s="633"/>
      <c r="T808" s="633"/>
      <c r="U808" s="633"/>
      <c r="V808" s="633"/>
      <c r="W808" s="633"/>
      <c r="X808" s="633"/>
      <c r="Y808" s="633"/>
      <c r="Z808" s="633"/>
    </row>
    <row r="809" spans="1:26" ht="12.75" customHeight="1" x14ac:dyDescent="0.2">
      <c r="A809" s="633"/>
      <c r="B809" s="633"/>
      <c r="C809" s="633"/>
      <c r="D809" s="633"/>
      <c r="E809" s="633"/>
      <c r="F809" s="633"/>
      <c r="G809" s="633"/>
      <c r="H809" s="633"/>
      <c r="I809" s="633"/>
      <c r="J809" s="633"/>
      <c r="K809" s="633"/>
      <c r="L809" s="633"/>
      <c r="M809" s="633"/>
      <c r="N809" s="633"/>
      <c r="O809" s="633"/>
      <c r="P809" s="633"/>
      <c r="Q809" s="633"/>
      <c r="R809" s="633"/>
      <c r="S809" s="633"/>
      <c r="T809" s="633"/>
      <c r="U809" s="633"/>
      <c r="V809" s="633"/>
      <c r="W809" s="633"/>
      <c r="X809" s="633"/>
      <c r="Y809" s="633"/>
      <c r="Z809" s="633"/>
    </row>
    <row r="810" spans="1:26" ht="12.75" customHeight="1" x14ac:dyDescent="0.2">
      <c r="A810" s="633"/>
      <c r="B810" s="633"/>
      <c r="C810" s="633"/>
      <c r="D810" s="633"/>
      <c r="E810" s="633"/>
      <c r="F810" s="633"/>
      <c r="G810" s="633"/>
      <c r="H810" s="633"/>
      <c r="I810" s="633"/>
      <c r="J810" s="633"/>
      <c r="K810" s="633"/>
      <c r="L810" s="633"/>
      <c r="M810" s="633"/>
      <c r="N810" s="633"/>
      <c r="O810" s="633"/>
      <c r="P810" s="633"/>
      <c r="Q810" s="633"/>
      <c r="R810" s="633"/>
      <c r="S810" s="633"/>
      <c r="T810" s="633"/>
      <c r="U810" s="633"/>
      <c r="V810" s="633"/>
      <c r="W810" s="633"/>
      <c r="X810" s="633"/>
      <c r="Y810" s="633"/>
      <c r="Z810" s="633"/>
    </row>
    <row r="811" spans="1:26" ht="12.75" customHeight="1" x14ac:dyDescent="0.2">
      <c r="A811" s="633"/>
      <c r="B811" s="633"/>
      <c r="C811" s="633"/>
      <c r="D811" s="633"/>
      <c r="E811" s="633"/>
      <c r="F811" s="633"/>
      <c r="G811" s="633"/>
      <c r="H811" s="633"/>
      <c r="I811" s="633"/>
      <c r="J811" s="633"/>
      <c r="K811" s="633"/>
      <c r="L811" s="633"/>
      <c r="M811" s="633"/>
      <c r="N811" s="633"/>
      <c r="O811" s="633"/>
      <c r="P811" s="633"/>
      <c r="Q811" s="633"/>
      <c r="R811" s="633"/>
      <c r="S811" s="633"/>
      <c r="T811" s="633"/>
      <c r="U811" s="633"/>
      <c r="V811" s="633"/>
      <c r="W811" s="633"/>
      <c r="X811" s="633"/>
      <c r="Y811" s="633"/>
      <c r="Z811" s="633"/>
    </row>
    <row r="812" spans="1:26" ht="12.75" customHeight="1" x14ac:dyDescent="0.2">
      <c r="A812" s="633"/>
      <c r="B812" s="633"/>
      <c r="C812" s="633"/>
      <c r="D812" s="633"/>
      <c r="E812" s="633"/>
      <c r="F812" s="633"/>
      <c r="G812" s="633"/>
      <c r="H812" s="633"/>
      <c r="I812" s="633"/>
      <c r="J812" s="633"/>
      <c r="K812" s="633"/>
      <c r="L812" s="633"/>
      <c r="M812" s="633"/>
      <c r="N812" s="633"/>
      <c r="O812" s="633"/>
      <c r="P812" s="633"/>
      <c r="Q812" s="633"/>
      <c r="R812" s="633"/>
      <c r="S812" s="633"/>
      <c r="T812" s="633"/>
      <c r="U812" s="633"/>
      <c r="V812" s="633"/>
      <c r="W812" s="633"/>
      <c r="X812" s="633"/>
      <c r="Y812" s="633"/>
      <c r="Z812" s="633"/>
    </row>
    <row r="813" spans="1:26" ht="12.75" customHeight="1" x14ac:dyDescent="0.2">
      <c r="A813" s="633"/>
      <c r="B813" s="633"/>
      <c r="C813" s="633"/>
      <c r="D813" s="633"/>
      <c r="E813" s="633"/>
      <c r="F813" s="633"/>
      <c r="G813" s="633"/>
      <c r="H813" s="633"/>
      <c r="I813" s="633"/>
      <c r="J813" s="633"/>
      <c r="K813" s="633"/>
      <c r="L813" s="633"/>
      <c r="M813" s="633"/>
      <c r="N813" s="633"/>
      <c r="O813" s="633"/>
      <c r="P813" s="633"/>
      <c r="Q813" s="633"/>
      <c r="R813" s="633"/>
      <c r="S813" s="633"/>
      <c r="T813" s="633"/>
      <c r="U813" s="633"/>
      <c r="V813" s="633"/>
      <c r="W813" s="633"/>
      <c r="X813" s="633"/>
      <c r="Y813" s="633"/>
      <c r="Z813" s="633"/>
    </row>
    <row r="814" spans="1:26" ht="12.75" customHeight="1" x14ac:dyDescent="0.2">
      <c r="A814" s="633"/>
      <c r="B814" s="633"/>
      <c r="C814" s="633"/>
      <c r="D814" s="633"/>
      <c r="E814" s="633"/>
      <c r="F814" s="633"/>
      <c r="G814" s="633"/>
      <c r="H814" s="633"/>
      <c r="I814" s="633"/>
      <c r="J814" s="633"/>
      <c r="K814" s="633"/>
      <c r="L814" s="633"/>
      <c r="M814" s="633"/>
      <c r="N814" s="633"/>
      <c r="O814" s="633"/>
      <c r="P814" s="633"/>
      <c r="Q814" s="633"/>
      <c r="R814" s="633"/>
      <c r="S814" s="633"/>
      <c r="T814" s="633"/>
      <c r="U814" s="633"/>
      <c r="V814" s="633"/>
      <c r="W814" s="633"/>
      <c r="X814" s="633"/>
      <c r="Y814" s="633"/>
      <c r="Z814" s="633"/>
    </row>
    <row r="815" spans="1:26" ht="12.75" customHeight="1" x14ac:dyDescent="0.2">
      <c r="A815" s="633"/>
      <c r="B815" s="633"/>
      <c r="C815" s="633"/>
      <c r="D815" s="633"/>
      <c r="E815" s="633"/>
      <c r="F815" s="633"/>
      <c r="G815" s="633"/>
      <c r="H815" s="633"/>
      <c r="I815" s="633"/>
      <c r="J815" s="633"/>
      <c r="K815" s="633"/>
      <c r="L815" s="633"/>
      <c r="M815" s="633"/>
      <c r="N815" s="633"/>
      <c r="O815" s="633"/>
      <c r="P815" s="633"/>
      <c r="Q815" s="633"/>
      <c r="R815" s="633"/>
      <c r="S815" s="633"/>
      <c r="T815" s="633"/>
      <c r="U815" s="633"/>
      <c r="V815" s="633"/>
      <c r="W815" s="633"/>
      <c r="X815" s="633"/>
      <c r="Y815" s="633"/>
      <c r="Z815" s="633"/>
    </row>
    <row r="816" spans="1:26" ht="12.75" customHeight="1" x14ac:dyDescent="0.2">
      <c r="A816" s="633"/>
      <c r="B816" s="633"/>
      <c r="C816" s="633"/>
      <c r="D816" s="633"/>
      <c r="E816" s="633"/>
      <c r="F816" s="633"/>
      <c r="G816" s="633"/>
      <c r="H816" s="633"/>
      <c r="I816" s="633"/>
      <c r="J816" s="633"/>
      <c r="K816" s="633"/>
      <c r="L816" s="633"/>
      <c r="M816" s="633"/>
      <c r="N816" s="633"/>
      <c r="O816" s="633"/>
      <c r="P816" s="633"/>
      <c r="Q816" s="633"/>
      <c r="R816" s="633"/>
      <c r="S816" s="633"/>
      <c r="T816" s="633"/>
      <c r="U816" s="633"/>
      <c r="V816" s="633"/>
      <c r="W816" s="633"/>
      <c r="X816" s="633"/>
      <c r="Y816" s="633"/>
      <c r="Z816" s="633"/>
    </row>
    <row r="817" spans="1:26" ht="12.75" customHeight="1" x14ac:dyDescent="0.2">
      <c r="A817" s="633"/>
      <c r="B817" s="633"/>
      <c r="C817" s="633"/>
      <c r="D817" s="633"/>
      <c r="E817" s="633"/>
      <c r="F817" s="633"/>
      <c r="G817" s="633"/>
      <c r="H817" s="633"/>
      <c r="I817" s="633"/>
      <c r="J817" s="633"/>
      <c r="K817" s="633"/>
      <c r="L817" s="633"/>
      <c r="M817" s="633"/>
      <c r="N817" s="633"/>
      <c r="O817" s="633"/>
      <c r="P817" s="633"/>
      <c r="Q817" s="633"/>
      <c r="R817" s="633"/>
      <c r="S817" s="633"/>
      <c r="T817" s="633"/>
      <c r="U817" s="633"/>
      <c r="V817" s="633"/>
      <c r="W817" s="633"/>
      <c r="X817" s="633"/>
      <c r="Y817" s="633"/>
      <c r="Z817" s="633"/>
    </row>
    <row r="818" spans="1:26" ht="12.75" customHeight="1" x14ac:dyDescent="0.2">
      <c r="A818" s="633"/>
      <c r="B818" s="633"/>
      <c r="C818" s="633"/>
      <c r="D818" s="633"/>
      <c r="E818" s="633"/>
      <c r="F818" s="633"/>
      <c r="G818" s="633"/>
      <c r="H818" s="633"/>
      <c r="I818" s="633"/>
      <c r="J818" s="633"/>
      <c r="K818" s="633"/>
      <c r="L818" s="633"/>
      <c r="M818" s="633"/>
      <c r="N818" s="633"/>
      <c r="O818" s="633"/>
      <c r="P818" s="633"/>
      <c r="Q818" s="633"/>
      <c r="R818" s="633"/>
      <c r="S818" s="633"/>
      <c r="T818" s="633"/>
      <c r="U818" s="633"/>
      <c r="V818" s="633"/>
      <c r="W818" s="633"/>
      <c r="X818" s="633"/>
      <c r="Y818" s="633"/>
      <c r="Z818" s="633"/>
    </row>
    <row r="819" spans="1:26" ht="12.75" customHeight="1" x14ac:dyDescent="0.2">
      <c r="A819" s="633"/>
      <c r="B819" s="633"/>
      <c r="C819" s="633"/>
      <c r="D819" s="633"/>
      <c r="E819" s="633"/>
      <c r="F819" s="633"/>
      <c r="G819" s="633"/>
      <c r="H819" s="633"/>
      <c r="I819" s="633"/>
      <c r="J819" s="633"/>
      <c r="K819" s="633"/>
      <c r="L819" s="633"/>
      <c r="M819" s="633"/>
      <c r="N819" s="633"/>
      <c r="O819" s="633"/>
      <c r="P819" s="633"/>
      <c r="Q819" s="633"/>
      <c r="R819" s="633"/>
      <c r="S819" s="633"/>
      <c r="T819" s="633"/>
      <c r="U819" s="633"/>
      <c r="V819" s="633"/>
      <c r="W819" s="633"/>
      <c r="X819" s="633"/>
      <c r="Y819" s="633"/>
      <c r="Z819" s="633"/>
    </row>
    <row r="820" spans="1:26" ht="12.75" customHeight="1" x14ac:dyDescent="0.2">
      <c r="A820" s="633"/>
      <c r="B820" s="633"/>
      <c r="C820" s="633"/>
      <c r="D820" s="633"/>
      <c r="E820" s="633"/>
      <c r="F820" s="633"/>
      <c r="G820" s="633"/>
      <c r="H820" s="633"/>
      <c r="I820" s="633"/>
      <c r="J820" s="633"/>
      <c r="K820" s="633"/>
      <c r="L820" s="633"/>
      <c r="M820" s="633"/>
      <c r="N820" s="633"/>
      <c r="O820" s="633"/>
      <c r="P820" s="633"/>
      <c r="Q820" s="633"/>
      <c r="R820" s="633"/>
      <c r="S820" s="633"/>
      <c r="T820" s="633"/>
      <c r="U820" s="633"/>
      <c r="V820" s="633"/>
      <c r="W820" s="633"/>
      <c r="X820" s="633"/>
      <c r="Y820" s="633"/>
      <c r="Z820" s="633"/>
    </row>
    <row r="821" spans="1:26" ht="12.75" customHeight="1" x14ac:dyDescent="0.2">
      <c r="A821" s="633"/>
      <c r="B821" s="633"/>
      <c r="C821" s="633"/>
      <c r="D821" s="633"/>
      <c r="E821" s="633"/>
      <c r="F821" s="633"/>
      <c r="G821" s="633"/>
      <c r="H821" s="633"/>
      <c r="I821" s="633"/>
      <c r="J821" s="633"/>
      <c r="K821" s="633"/>
      <c r="L821" s="633"/>
      <c r="M821" s="633"/>
      <c r="N821" s="633"/>
      <c r="O821" s="633"/>
      <c r="P821" s="633"/>
      <c r="Q821" s="633"/>
      <c r="R821" s="633"/>
      <c r="S821" s="633"/>
      <c r="T821" s="633"/>
      <c r="U821" s="633"/>
      <c r="V821" s="633"/>
      <c r="W821" s="633"/>
      <c r="X821" s="633"/>
      <c r="Y821" s="633"/>
      <c r="Z821" s="633"/>
    </row>
    <row r="822" spans="1:26" ht="12.75" customHeight="1" x14ac:dyDescent="0.2">
      <c r="A822" s="633"/>
      <c r="B822" s="633"/>
      <c r="C822" s="633"/>
      <c r="D822" s="633"/>
      <c r="E822" s="633"/>
      <c r="F822" s="633"/>
      <c r="G822" s="633"/>
      <c r="H822" s="633"/>
      <c r="I822" s="633"/>
      <c r="J822" s="633"/>
      <c r="K822" s="633"/>
      <c r="L822" s="633"/>
      <c r="M822" s="633"/>
      <c r="N822" s="633"/>
      <c r="O822" s="633"/>
      <c r="P822" s="633"/>
      <c r="Q822" s="633"/>
      <c r="R822" s="633"/>
      <c r="S822" s="633"/>
      <c r="T822" s="633"/>
      <c r="U822" s="633"/>
      <c r="V822" s="633"/>
      <c r="W822" s="633"/>
      <c r="X822" s="633"/>
      <c r="Y822" s="633"/>
      <c r="Z822" s="633"/>
    </row>
    <row r="823" spans="1:26" ht="12.75" customHeight="1" x14ac:dyDescent="0.2">
      <c r="A823" s="633"/>
      <c r="B823" s="633"/>
      <c r="C823" s="633"/>
      <c r="D823" s="633"/>
      <c r="E823" s="633"/>
      <c r="F823" s="633"/>
      <c r="G823" s="633"/>
      <c r="H823" s="633"/>
      <c r="I823" s="633"/>
      <c r="J823" s="633"/>
      <c r="K823" s="633"/>
      <c r="L823" s="633"/>
      <c r="M823" s="633"/>
      <c r="N823" s="633"/>
      <c r="O823" s="633"/>
      <c r="P823" s="633"/>
      <c r="Q823" s="633"/>
      <c r="R823" s="633"/>
      <c r="S823" s="633"/>
      <c r="T823" s="633"/>
      <c r="U823" s="633"/>
      <c r="V823" s="633"/>
      <c r="W823" s="633"/>
      <c r="X823" s="633"/>
      <c r="Y823" s="633"/>
      <c r="Z823" s="633"/>
    </row>
    <row r="824" spans="1:26" ht="12.75" customHeight="1" x14ac:dyDescent="0.2">
      <c r="A824" s="633"/>
      <c r="B824" s="633"/>
      <c r="C824" s="633"/>
      <c r="D824" s="633"/>
      <c r="E824" s="633"/>
      <c r="F824" s="633"/>
      <c r="G824" s="633"/>
      <c r="H824" s="633"/>
      <c r="I824" s="633"/>
      <c r="J824" s="633"/>
      <c r="K824" s="633"/>
      <c r="L824" s="633"/>
      <c r="M824" s="633"/>
      <c r="N824" s="633"/>
      <c r="O824" s="633"/>
      <c r="P824" s="633"/>
      <c r="Q824" s="633"/>
      <c r="R824" s="633"/>
      <c r="S824" s="633"/>
      <c r="T824" s="633"/>
      <c r="U824" s="633"/>
      <c r="V824" s="633"/>
      <c r="W824" s="633"/>
      <c r="X824" s="633"/>
      <c r="Y824" s="633"/>
      <c r="Z824" s="633"/>
    </row>
    <row r="825" spans="1:26" ht="12.75" customHeight="1" x14ac:dyDescent="0.2">
      <c r="A825" s="633"/>
      <c r="B825" s="633"/>
      <c r="C825" s="633"/>
      <c r="D825" s="633"/>
      <c r="E825" s="633"/>
      <c r="F825" s="633"/>
      <c r="G825" s="633"/>
      <c r="H825" s="633"/>
      <c r="I825" s="633"/>
      <c r="J825" s="633"/>
      <c r="K825" s="633"/>
      <c r="L825" s="633"/>
      <c r="M825" s="633"/>
      <c r="N825" s="633"/>
      <c r="O825" s="633"/>
      <c r="P825" s="633"/>
      <c r="Q825" s="633"/>
      <c r="R825" s="633"/>
      <c r="S825" s="633"/>
      <c r="T825" s="633"/>
      <c r="U825" s="633"/>
      <c r="V825" s="633"/>
      <c r="W825" s="633"/>
      <c r="X825" s="633"/>
      <c r="Y825" s="633"/>
      <c r="Z825" s="633"/>
    </row>
    <row r="826" spans="1:26" ht="12.75" customHeight="1" x14ac:dyDescent="0.2">
      <c r="A826" s="633"/>
      <c r="B826" s="633"/>
      <c r="C826" s="633"/>
      <c r="D826" s="633"/>
      <c r="E826" s="633"/>
      <c r="F826" s="633"/>
      <c r="G826" s="633"/>
      <c r="H826" s="633"/>
      <c r="I826" s="633"/>
      <c r="J826" s="633"/>
      <c r="K826" s="633"/>
      <c r="L826" s="633"/>
      <c r="M826" s="633"/>
      <c r="N826" s="633"/>
      <c r="O826" s="633"/>
      <c r="P826" s="633"/>
      <c r="Q826" s="633"/>
      <c r="R826" s="633"/>
      <c r="S826" s="633"/>
      <c r="T826" s="633"/>
      <c r="U826" s="633"/>
      <c r="V826" s="633"/>
      <c r="W826" s="633"/>
      <c r="X826" s="633"/>
      <c r="Y826" s="633"/>
      <c r="Z826" s="633"/>
    </row>
    <row r="827" spans="1:26" ht="12.75" customHeight="1" x14ac:dyDescent="0.2">
      <c r="A827" s="633"/>
      <c r="B827" s="633"/>
      <c r="C827" s="633"/>
      <c r="D827" s="633"/>
      <c r="E827" s="633"/>
      <c r="F827" s="633"/>
      <c r="G827" s="633"/>
      <c r="H827" s="633"/>
      <c r="I827" s="633"/>
      <c r="J827" s="633"/>
      <c r="K827" s="633"/>
      <c r="L827" s="633"/>
      <c r="M827" s="633"/>
      <c r="N827" s="633"/>
      <c r="O827" s="633"/>
      <c r="P827" s="633"/>
      <c r="Q827" s="633"/>
      <c r="R827" s="633"/>
      <c r="S827" s="633"/>
      <c r="T827" s="633"/>
      <c r="U827" s="633"/>
      <c r="V827" s="633"/>
      <c r="W827" s="633"/>
      <c r="X827" s="633"/>
      <c r="Y827" s="633"/>
      <c r="Z827" s="633"/>
    </row>
    <row r="828" spans="1:26" ht="12.75" customHeight="1" x14ac:dyDescent="0.2">
      <c r="A828" s="633"/>
      <c r="B828" s="633"/>
      <c r="C828" s="633"/>
      <c r="D828" s="633"/>
      <c r="E828" s="633"/>
      <c r="F828" s="633"/>
      <c r="G828" s="633"/>
      <c r="H828" s="633"/>
      <c r="I828" s="633"/>
      <c r="J828" s="633"/>
      <c r="K828" s="633"/>
      <c r="L828" s="633"/>
      <c r="M828" s="633"/>
      <c r="N828" s="633"/>
      <c r="O828" s="633"/>
      <c r="P828" s="633"/>
      <c r="Q828" s="633"/>
      <c r="R828" s="633"/>
      <c r="S828" s="633"/>
      <c r="T828" s="633"/>
      <c r="U828" s="633"/>
      <c r="V828" s="633"/>
      <c r="W828" s="633"/>
      <c r="X828" s="633"/>
      <c r="Y828" s="633"/>
      <c r="Z828" s="633"/>
    </row>
    <row r="829" spans="1:26" ht="12.75" customHeight="1" x14ac:dyDescent="0.2">
      <c r="A829" s="633"/>
      <c r="B829" s="633"/>
      <c r="C829" s="633"/>
      <c r="D829" s="633"/>
      <c r="E829" s="633"/>
      <c r="F829" s="633"/>
      <c r="G829" s="633"/>
      <c r="H829" s="633"/>
      <c r="I829" s="633"/>
      <c r="J829" s="633"/>
      <c r="K829" s="633"/>
      <c r="L829" s="633"/>
      <c r="M829" s="633"/>
      <c r="N829" s="633"/>
      <c r="O829" s="633"/>
      <c r="P829" s="633"/>
      <c r="Q829" s="633"/>
      <c r="R829" s="633"/>
      <c r="S829" s="633"/>
      <c r="T829" s="633"/>
      <c r="U829" s="633"/>
      <c r="V829" s="633"/>
      <c r="W829" s="633"/>
      <c r="X829" s="633"/>
      <c r="Y829" s="633"/>
      <c r="Z829" s="633"/>
    </row>
    <row r="830" spans="1:26" ht="12.75" customHeight="1" x14ac:dyDescent="0.2">
      <c r="A830" s="633"/>
      <c r="B830" s="633"/>
      <c r="C830" s="633"/>
      <c r="D830" s="633"/>
      <c r="E830" s="633"/>
      <c r="F830" s="633"/>
      <c r="G830" s="633"/>
      <c r="H830" s="633"/>
      <c r="I830" s="633"/>
      <c r="J830" s="633"/>
      <c r="K830" s="633"/>
      <c r="L830" s="633"/>
      <c r="M830" s="633"/>
      <c r="N830" s="633"/>
      <c r="O830" s="633"/>
      <c r="P830" s="633"/>
      <c r="Q830" s="633"/>
      <c r="R830" s="633"/>
      <c r="S830" s="633"/>
      <c r="T830" s="633"/>
      <c r="U830" s="633"/>
      <c r="V830" s="633"/>
      <c r="W830" s="633"/>
      <c r="X830" s="633"/>
      <c r="Y830" s="633"/>
      <c r="Z830" s="633"/>
    </row>
    <row r="831" spans="1:26" ht="12.75" customHeight="1" x14ac:dyDescent="0.2">
      <c r="A831" s="633"/>
      <c r="B831" s="633"/>
      <c r="C831" s="633"/>
      <c r="D831" s="633"/>
      <c r="E831" s="633"/>
      <c r="F831" s="633"/>
      <c r="G831" s="633"/>
      <c r="H831" s="633"/>
      <c r="I831" s="633"/>
      <c r="J831" s="633"/>
      <c r="K831" s="633"/>
      <c r="L831" s="633"/>
      <c r="M831" s="633"/>
      <c r="N831" s="633"/>
      <c r="O831" s="633"/>
      <c r="P831" s="633"/>
      <c r="Q831" s="633"/>
      <c r="R831" s="633"/>
      <c r="S831" s="633"/>
      <c r="T831" s="633"/>
      <c r="U831" s="633"/>
      <c r="V831" s="633"/>
      <c r="W831" s="633"/>
      <c r="X831" s="633"/>
      <c r="Y831" s="633"/>
      <c r="Z831" s="633"/>
    </row>
    <row r="832" spans="1:26" ht="12.75" customHeight="1" x14ac:dyDescent="0.2">
      <c r="A832" s="633"/>
      <c r="B832" s="633"/>
      <c r="C832" s="633"/>
      <c r="D832" s="633"/>
      <c r="E832" s="633"/>
      <c r="F832" s="633"/>
      <c r="G832" s="633"/>
      <c r="H832" s="633"/>
      <c r="I832" s="633"/>
      <c r="J832" s="633"/>
      <c r="K832" s="633"/>
      <c r="L832" s="633"/>
      <c r="M832" s="633"/>
      <c r="N832" s="633"/>
      <c r="O832" s="633"/>
      <c r="P832" s="633"/>
      <c r="Q832" s="633"/>
      <c r="R832" s="633"/>
      <c r="S832" s="633"/>
      <c r="T832" s="633"/>
      <c r="U832" s="633"/>
      <c r="V832" s="633"/>
      <c r="W832" s="633"/>
      <c r="X832" s="633"/>
      <c r="Y832" s="633"/>
      <c r="Z832" s="633"/>
    </row>
    <row r="833" spans="1:26" ht="12.75" customHeight="1" x14ac:dyDescent="0.2">
      <c r="A833" s="633"/>
      <c r="B833" s="633"/>
      <c r="C833" s="633"/>
      <c r="D833" s="633"/>
      <c r="E833" s="633"/>
      <c r="F833" s="633"/>
      <c r="G833" s="633"/>
      <c r="H833" s="633"/>
      <c r="I833" s="633"/>
      <c r="J833" s="633"/>
      <c r="K833" s="633"/>
      <c r="L833" s="633"/>
      <c r="M833" s="633"/>
      <c r="N833" s="633"/>
      <c r="O833" s="633"/>
      <c r="P833" s="633"/>
      <c r="Q833" s="633"/>
      <c r="R833" s="633"/>
      <c r="S833" s="633"/>
      <c r="T833" s="633"/>
      <c r="U833" s="633"/>
      <c r="V833" s="633"/>
      <c r="W833" s="633"/>
      <c r="X833" s="633"/>
      <c r="Y833" s="633"/>
      <c r="Z833" s="633"/>
    </row>
    <row r="834" spans="1:26" ht="12.75" customHeight="1" x14ac:dyDescent="0.2">
      <c r="A834" s="633"/>
      <c r="B834" s="633"/>
      <c r="C834" s="633"/>
      <c r="D834" s="633"/>
      <c r="E834" s="633"/>
      <c r="F834" s="633"/>
      <c r="G834" s="633"/>
      <c r="H834" s="633"/>
      <c r="I834" s="633"/>
      <c r="J834" s="633"/>
      <c r="K834" s="633"/>
      <c r="L834" s="633"/>
      <c r="M834" s="633"/>
      <c r="N834" s="633"/>
      <c r="O834" s="633"/>
      <c r="P834" s="633"/>
      <c r="Q834" s="633"/>
      <c r="R834" s="633"/>
      <c r="S834" s="633"/>
      <c r="T834" s="633"/>
      <c r="U834" s="633"/>
      <c r="V834" s="633"/>
      <c r="W834" s="633"/>
      <c r="X834" s="633"/>
      <c r="Y834" s="633"/>
      <c r="Z834" s="633"/>
    </row>
    <row r="835" spans="1:26" ht="12.75" customHeight="1" x14ac:dyDescent="0.2">
      <c r="A835" s="633"/>
      <c r="B835" s="633"/>
      <c r="C835" s="633"/>
      <c r="D835" s="633"/>
      <c r="E835" s="633"/>
      <c r="F835" s="633"/>
      <c r="G835" s="633"/>
      <c r="H835" s="633"/>
      <c r="I835" s="633"/>
      <c r="J835" s="633"/>
      <c r="K835" s="633"/>
      <c r="L835" s="633"/>
      <c r="M835" s="633"/>
      <c r="N835" s="633"/>
      <c r="O835" s="633"/>
      <c r="P835" s="633"/>
      <c r="Q835" s="633"/>
      <c r="R835" s="633"/>
      <c r="S835" s="633"/>
      <c r="T835" s="633"/>
      <c r="U835" s="633"/>
      <c r="V835" s="633"/>
      <c r="W835" s="633"/>
      <c r="X835" s="633"/>
      <c r="Y835" s="633"/>
      <c r="Z835" s="633"/>
    </row>
    <row r="836" spans="1:26" ht="12.75" customHeight="1" x14ac:dyDescent="0.2">
      <c r="A836" s="633"/>
      <c r="B836" s="633"/>
      <c r="C836" s="633"/>
      <c r="D836" s="633"/>
      <c r="E836" s="633"/>
      <c r="F836" s="633"/>
      <c r="G836" s="633"/>
      <c r="H836" s="633"/>
      <c r="I836" s="633"/>
      <c r="J836" s="633"/>
      <c r="K836" s="633"/>
      <c r="L836" s="633"/>
      <c r="M836" s="633"/>
      <c r="N836" s="633"/>
      <c r="O836" s="633"/>
      <c r="P836" s="633"/>
      <c r="Q836" s="633"/>
      <c r="R836" s="633"/>
      <c r="S836" s="633"/>
      <c r="T836" s="633"/>
      <c r="U836" s="633"/>
      <c r="V836" s="633"/>
      <c r="W836" s="633"/>
      <c r="X836" s="633"/>
      <c r="Y836" s="633"/>
      <c r="Z836" s="633"/>
    </row>
    <row r="837" spans="1:26" ht="12.75" customHeight="1" x14ac:dyDescent="0.2">
      <c r="A837" s="633"/>
      <c r="B837" s="633"/>
      <c r="C837" s="633"/>
      <c r="D837" s="633"/>
      <c r="E837" s="633"/>
      <c r="F837" s="633"/>
      <c r="G837" s="633"/>
      <c r="H837" s="633"/>
      <c r="I837" s="633"/>
      <c r="J837" s="633"/>
      <c r="K837" s="633"/>
      <c r="L837" s="633"/>
      <c r="M837" s="633"/>
      <c r="N837" s="633"/>
      <c r="O837" s="633"/>
      <c r="P837" s="633"/>
      <c r="Q837" s="633"/>
      <c r="R837" s="633"/>
      <c r="S837" s="633"/>
      <c r="T837" s="633"/>
      <c r="U837" s="633"/>
      <c r="V837" s="633"/>
      <c r="W837" s="633"/>
      <c r="X837" s="633"/>
      <c r="Y837" s="633"/>
      <c r="Z837" s="633"/>
    </row>
    <row r="838" spans="1:26" ht="12.75" customHeight="1" x14ac:dyDescent="0.2">
      <c r="A838" s="633"/>
      <c r="B838" s="633"/>
      <c r="C838" s="633"/>
      <c r="D838" s="633"/>
      <c r="E838" s="633"/>
      <c r="F838" s="633"/>
      <c r="G838" s="633"/>
      <c r="H838" s="633"/>
      <c r="I838" s="633"/>
      <c r="J838" s="633"/>
      <c r="K838" s="633"/>
      <c r="L838" s="633"/>
      <c r="M838" s="633"/>
      <c r="N838" s="633"/>
      <c r="O838" s="633"/>
      <c r="P838" s="633"/>
      <c r="Q838" s="633"/>
      <c r="R838" s="633"/>
      <c r="S838" s="633"/>
      <c r="T838" s="633"/>
      <c r="U838" s="633"/>
      <c r="V838" s="633"/>
      <c r="W838" s="633"/>
      <c r="X838" s="633"/>
      <c r="Y838" s="633"/>
      <c r="Z838" s="633"/>
    </row>
    <row r="839" spans="1:26" ht="12.75" customHeight="1" x14ac:dyDescent="0.2">
      <c r="A839" s="633"/>
      <c r="B839" s="633"/>
      <c r="C839" s="633"/>
      <c r="D839" s="633"/>
      <c r="E839" s="633"/>
      <c r="F839" s="633"/>
      <c r="G839" s="633"/>
      <c r="H839" s="633"/>
      <c r="I839" s="633"/>
      <c r="J839" s="633"/>
      <c r="K839" s="633"/>
      <c r="L839" s="633"/>
      <c r="M839" s="633"/>
      <c r="N839" s="633"/>
      <c r="O839" s="633"/>
      <c r="P839" s="633"/>
      <c r="Q839" s="633"/>
      <c r="R839" s="633"/>
      <c r="S839" s="633"/>
      <c r="T839" s="633"/>
      <c r="U839" s="633"/>
      <c r="V839" s="633"/>
      <c r="W839" s="633"/>
      <c r="X839" s="633"/>
      <c r="Y839" s="633"/>
      <c r="Z839" s="633"/>
    </row>
    <row r="840" spans="1:26" ht="12.75" customHeight="1" x14ac:dyDescent="0.2">
      <c r="A840" s="633"/>
      <c r="B840" s="633"/>
      <c r="C840" s="633"/>
      <c r="D840" s="633"/>
      <c r="E840" s="633"/>
      <c r="F840" s="633"/>
      <c r="G840" s="633"/>
      <c r="H840" s="633"/>
      <c r="I840" s="633"/>
      <c r="J840" s="633"/>
      <c r="K840" s="633"/>
      <c r="L840" s="633"/>
      <c r="M840" s="633"/>
      <c r="N840" s="633"/>
      <c r="O840" s="633"/>
      <c r="P840" s="633"/>
      <c r="Q840" s="633"/>
      <c r="R840" s="633"/>
      <c r="S840" s="633"/>
      <c r="T840" s="633"/>
      <c r="U840" s="633"/>
      <c r="V840" s="633"/>
      <c r="W840" s="633"/>
      <c r="X840" s="633"/>
      <c r="Y840" s="633"/>
      <c r="Z840" s="633"/>
    </row>
    <row r="841" spans="1:26" ht="12.75" customHeight="1" x14ac:dyDescent="0.2">
      <c r="A841" s="633"/>
      <c r="B841" s="633"/>
      <c r="C841" s="633"/>
      <c r="D841" s="633"/>
      <c r="E841" s="633"/>
      <c r="F841" s="633"/>
      <c r="G841" s="633"/>
      <c r="H841" s="633"/>
      <c r="I841" s="633"/>
      <c r="J841" s="633"/>
      <c r="K841" s="633"/>
      <c r="L841" s="633"/>
      <c r="M841" s="633"/>
      <c r="N841" s="633"/>
      <c r="O841" s="633"/>
      <c r="P841" s="633"/>
      <c r="Q841" s="633"/>
      <c r="R841" s="633"/>
      <c r="S841" s="633"/>
      <c r="T841" s="633"/>
      <c r="U841" s="633"/>
      <c r="V841" s="633"/>
      <c r="W841" s="633"/>
      <c r="X841" s="633"/>
      <c r="Y841" s="633"/>
      <c r="Z841" s="633"/>
    </row>
    <row r="842" spans="1:26" ht="12.75" customHeight="1" x14ac:dyDescent="0.2">
      <c r="A842" s="633"/>
      <c r="B842" s="633"/>
      <c r="C842" s="633"/>
      <c r="D842" s="633"/>
      <c r="E842" s="633"/>
      <c r="F842" s="633"/>
      <c r="G842" s="633"/>
      <c r="H842" s="633"/>
      <c r="I842" s="633"/>
      <c r="J842" s="633"/>
      <c r="K842" s="633"/>
      <c r="L842" s="633"/>
      <c r="M842" s="633"/>
      <c r="N842" s="633"/>
      <c r="O842" s="633"/>
      <c r="P842" s="633"/>
      <c r="Q842" s="633"/>
      <c r="R842" s="633"/>
      <c r="S842" s="633"/>
      <c r="T842" s="633"/>
      <c r="U842" s="633"/>
      <c r="V842" s="633"/>
      <c r="W842" s="633"/>
      <c r="X842" s="633"/>
      <c r="Y842" s="633"/>
      <c r="Z842" s="633"/>
    </row>
    <row r="843" spans="1:26" ht="12.75" customHeight="1" x14ac:dyDescent="0.2">
      <c r="A843" s="633"/>
      <c r="B843" s="633"/>
      <c r="C843" s="633"/>
      <c r="D843" s="633"/>
      <c r="E843" s="633"/>
      <c r="F843" s="633"/>
      <c r="G843" s="633"/>
      <c r="H843" s="633"/>
      <c r="I843" s="633"/>
      <c r="J843" s="633"/>
      <c r="K843" s="633"/>
      <c r="L843" s="633"/>
      <c r="M843" s="633"/>
      <c r="N843" s="633"/>
      <c r="O843" s="633"/>
      <c r="P843" s="633"/>
      <c r="Q843" s="633"/>
      <c r="R843" s="633"/>
      <c r="S843" s="633"/>
      <c r="T843" s="633"/>
      <c r="U843" s="633"/>
      <c r="V843" s="633"/>
      <c r="W843" s="633"/>
      <c r="X843" s="633"/>
      <c r="Y843" s="633"/>
      <c r="Z843" s="633"/>
    </row>
    <row r="844" spans="1:26" ht="12.75" customHeight="1" x14ac:dyDescent="0.2">
      <c r="A844" s="633"/>
      <c r="B844" s="633"/>
      <c r="C844" s="633"/>
      <c r="D844" s="633"/>
      <c r="E844" s="633"/>
      <c r="F844" s="633"/>
      <c r="G844" s="633"/>
      <c r="H844" s="633"/>
      <c r="I844" s="633"/>
      <c r="J844" s="633"/>
      <c r="K844" s="633"/>
      <c r="L844" s="633"/>
      <c r="M844" s="633"/>
      <c r="N844" s="633"/>
      <c r="O844" s="633"/>
      <c r="P844" s="633"/>
      <c r="Q844" s="633"/>
      <c r="R844" s="633"/>
      <c r="S844" s="633"/>
      <c r="T844" s="633"/>
      <c r="U844" s="633"/>
      <c r="V844" s="633"/>
      <c r="W844" s="633"/>
      <c r="X844" s="633"/>
      <c r="Y844" s="633"/>
      <c r="Z844" s="633"/>
    </row>
    <row r="845" spans="1:26" ht="12.75" customHeight="1" x14ac:dyDescent="0.2">
      <c r="A845" s="633"/>
      <c r="B845" s="633"/>
      <c r="C845" s="633"/>
      <c r="D845" s="633"/>
      <c r="E845" s="633"/>
      <c r="F845" s="633"/>
      <c r="G845" s="633"/>
      <c r="H845" s="633"/>
      <c r="I845" s="633"/>
      <c r="J845" s="633"/>
      <c r="K845" s="633"/>
      <c r="L845" s="633"/>
      <c r="M845" s="633"/>
      <c r="N845" s="633"/>
      <c r="O845" s="633"/>
      <c r="P845" s="633"/>
      <c r="Q845" s="633"/>
      <c r="R845" s="633"/>
      <c r="S845" s="633"/>
      <c r="T845" s="633"/>
      <c r="U845" s="633"/>
      <c r="V845" s="633"/>
      <c r="W845" s="633"/>
      <c r="X845" s="633"/>
      <c r="Y845" s="633"/>
      <c r="Z845" s="633"/>
    </row>
    <row r="846" spans="1:26" ht="12.75" customHeight="1" x14ac:dyDescent="0.2">
      <c r="A846" s="633"/>
      <c r="B846" s="633"/>
      <c r="C846" s="633"/>
      <c r="D846" s="633"/>
      <c r="E846" s="633"/>
      <c r="F846" s="633"/>
      <c r="G846" s="633"/>
      <c r="H846" s="633"/>
      <c r="I846" s="633"/>
      <c r="J846" s="633"/>
      <c r="K846" s="633"/>
      <c r="L846" s="633"/>
      <c r="M846" s="633"/>
      <c r="N846" s="633"/>
      <c r="O846" s="633"/>
      <c r="P846" s="633"/>
      <c r="Q846" s="633"/>
      <c r="R846" s="633"/>
      <c r="S846" s="633"/>
      <c r="T846" s="633"/>
      <c r="U846" s="633"/>
      <c r="V846" s="633"/>
      <c r="W846" s="633"/>
      <c r="X846" s="633"/>
      <c r="Y846" s="633"/>
      <c r="Z846" s="633"/>
    </row>
    <row r="847" spans="1:26" ht="12.75" customHeight="1" x14ac:dyDescent="0.2">
      <c r="A847" s="633"/>
      <c r="B847" s="633"/>
      <c r="C847" s="633"/>
      <c r="D847" s="633"/>
      <c r="E847" s="633"/>
      <c r="F847" s="633"/>
      <c r="G847" s="633"/>
      <c r="H847" s="633"/>
      <c r="I847" s="633"/>
      <c r="J847" s="633"/>
      <c r="K847" s="633"/>
      <c r="L847" s="633"/>
      <c r="M847" s="633"/>
      <c r="N847" s="633"/>
      <c r="O847" s="633"/>
      <c r="P847" s="633"/>
      <c r="Q847" s="633"/>
      <c r="R847" s="633"/>
      <c r="S847" s="633"/>
      <c r="T847" s="633"/>
      <c r="U847" s="633"/>
      <c r="V847" s="633"/>
      <c r="W847" s="633"/>
      <c r="X847" s="633"/>
      <c r="Y847" s="633"/>
      <c r="Z847" s="633"/>
    </row>
    <row r="848" spans="1:26" ht="12.75" customHeight="1" x14ac:dyDescent="0.2">
      <c r="A848" s="633"/>
      <c r="B848" s="633"/>
      <c r="C848" s="633"/>
      <c r="D848" s="633"/>
      <c r="E848" s="633"/>
      <c r="F848" s="633"/>
      <c r="G848" s="633"/>
      <c r="H848" s="633"/>
      <c r="I848" s="633"/>
      <c r="J848" s="633"/>
      <c r="K848" s="633"/>
      <c r="L848" s="633"/>
      <c r="M848" s="633"/>
      <c r="N848" s="633"/>
      <c r="O848" s="633"/>
      <c r="P848" s="633"/>
      <c r="Q848" s="633"/>
      <c r="R848" s="633"/>
      <c r="S848" s="633"/>
      <c r="T848" s="633"/>
      <c r="U848" s="633"/>
      <c r="V848" s="633"/>
      <c r="W848" s="633"/>
      <c r="X848" s="633"/>
      <c r="Y848" s="633"/>
      <c r="Z848" s="633"/>
    </row>
    <row r="849" spans="1:26" ht="12.75" customHeight="1" x14ac:dyDescent="0.2">
      <c r="A849" s="633"/>
      <c r="B849" s="633"/>
      <c r="C849" s="633"/>
      <c r="D849" s="633"/>
      <c r="E849" s="633"/>
      <c r="F849" s="633"/>
      <c r="G849" s="633"/>
      <c r="H849" s="633"/>
      <c r="I849" s="633"/>
      <c r="J849" s="633"/>
      <c r="K849" s="633"/>
      <c r="L849" s="633"/>
      <c r="M849" s="633"/>
      <c r="N849" s="633"/>
      <c r="O849" s="633"/>
      <c r="P849" s="633"/>
      <c r="Q849" s="633"/>
      <c r="R849" s="633"/>
      <c r="S849" s="633"/>
      <c r="T849" s="633"/>
      <c r="U849" s="633"/>
      <c r="V849" s="633"/>
      <c r="W849" s="633"/>
      <c r="X849" s="633"/>
      <c r="Y849" s="633"/>
      <c r="Z849" s="633"/>
    </row>
    <row r="850" spans="1:26" ht="12.75" customHeight="1" x14ac:dyDescent="0.2">
      <c r="A850" s="633"/>
      <c r="B850" s="633"/>
      <c r="C850" s="633"/>
      <c r="D850" s="633"/>
      <c r="E850" s="633"/>
      <c r="F850" s="633"/>
      <c r="G850" s="633"/>
      <c r="H850" s="633"/>
      <c r="I850" s="633"/>
      <c r="J850" s="633"/>
      <c r="K850" s="633"/>
      <c r="L850" s="633"/>
      <c r="M850" s="633"/>
      <c r="N850" s="633"/>
      <c r="O850" s="633"/>
      <c r="P850" s="633"/>
      <c r="Q850" s="633"/>
      <c r="R850" s="633"/>
      <c r="S850" s="633"/>
      <c r="T850" s="633"/>
      <c r="U850" s="633"/>
      <c r="V850" s="633"/>
      <c r="W850" s="633"/>
      <c r="X850" s="633"/>
      <c r="Y850" s="633"/>
      <c r="Z850" s="633"/>
    </row>
    <row r="851" spans="1:26" ht="12.75" customHeight="1" x14ac:dyDescent="0.2">
      <c r="A851" s="633"/>
      <c r="B851" s="633"/>
      <c r="C851" s="633"/>
      <c r="D851" s="633"/>
      <c r="E851" s="633"/>
      <c r="F851" s="633"/>
      <c r="G851" s="633"/>
      <c r="H851" s="633"/>
      <c r="I851" s="633"/>
      <c r="J851" s="633"/>
      <c r="K851" s="633"/>
      <c r="L851" s="633"/>
      <c r="M851" s="633"/>
      <c r="N851" s="633"/>
      <c r="O851" s="633"/>
      <c r="P851" s="633"/>
      <c r="Q851" s="633"/>
      <c r="R851" s="633"/>
      <c r="S851" s="633"/>
      <c r="T851" s="633"/>
      <c r="U851" s="633"/>
      <c r="V851" s="633"/>
      <c r="W851" s="633"/>
      <c r="X851" s="633"/>
      <c r="Y851" s="633"/>
      <c r="Z851" s="633"/>
    </row>
    <row r="852" spans="1:26" ht="12.75" customHeight="1" x14ac:dyDescent="0.2">
      <c r="A852" s="633"/>
      <c r="B852" s="633"/>
      <c r="C852" s="633"/>
      <c r="D852" s="633"/>
      <c r="E852" s="633"/>
      <c r="F852" s="633"/>
      <c r="G852" s="633"/>
      <c r="H852" s="633"/>
      <c r="I852" s="633"/>
      <c r="J852" s="633"/>
      <c r="K852" s="633"/>
      <c r="L852" s="633"/>
      <c r="M852" s="633"/>
      <c r="N852" s="633"/>
      <c r="O852" s="633"/>
      <c r="P852" s="633"/>
      <c r="Q852" s="633"/>
      <c r="R852" s="633"/>
      <c r="S852" s="633"/>
      <c r="T852" s="633"/>
      <c r="U852" s="633"/>
      <c r="V852" s="633"/>
      <c r="W852" s="633"/>
      <c r="X852" s="633"/>
      <c r="Y852" s="633"/>
      <c r="Z852" s="633"/>
    </row>
    <row r="853" spans="1:26" ht="12.75" customHeight="1" x14ac:dyDescent="0.2">
      <c r="A853" s="633"/>
      <c r="B853" s="633"/>
      <c r="C853" s="633"/>
      <c r="D853" s="633"/>
      <c r="E853" s="633"/>
      <c r="F853" s="633"/>
      <c r="G853" s="633"/>
      <c r="H853" s="633"/>
      <c r="I853" s="633"/>
      <c r="J853" s="633"/>
      <c r="K853" s="633"/>
      <c r="L853" s="633"/>
      <c r="M853" s="633"/>
      <c r="N853" s="633"/>
      <c r="O853" s="633"/>
      <c r="P853" s="633"/>
      <c r="Q853" s="633"/>
      <c r="R853" s="633"/>
      <c r="S853" s="633"/>
      <c r="T853" s="633"/>
      <c r="U853" s="633"/>
      <c r="V853" s="633"/>
      <c r="W853" s="633"/>
      <c r="X853" s="633"/>
      <c r="Y853" s="633"/>
      <c r="Z853" s="633"/>
    </row>
    <row r="854" spans="1:26" ht="12.75" customHeight="1" x14ac:dyDescent="0.2">
      <c r="A854" s="633"/>
      <c r="B854" s="633"/>
      <c r="C854" s="633"/>
      <c r="D854" s="633"/>
      <c r="E854" s="633"/>
      <c r="F854" s="633"/>
      <c r="G854" s="633"/>
      <c r="H854" s="633"/>
      <c r="I854" s="633"/>
      <c r="J854" s="633"/>
      <c r="K854" s="633"/>
      <c r="L854" s="633"/>
      <c r="M854" s="633"/>
      <c r="N854" s="633"/>
      <c r="O854" s="633"/>
      <c r="P854" s="633"/>
      <c r="Q854" s="633"/>
      <c r="R854" s="633"/>
      <c r="S854" s="633"/>
      <c r="T854" s="633"/>
      <c r="U854" s="633"/>
      <c r="V854" s="633"/>
      <c r="W854" s="633"/>
      <c r="X854" s="633"/>
      <c r="Y854" s="633"/>
      <c r="Z854" s="633"/>
    </row>
    <row r="855" spans="1:26" ht="12.75" customHeight="1" x14ac:dyDescent="0.2">
      <c r="A855" s="633"/>
      <c r="B855" s="633"/>
      <c r="C855" s="633"/>
      <c r="D855" s="633"/>
      <c r="E855" s="633"/>
      <c r="F855" s="633"/>
      <c r="G855" s="633"/>
      <c r="H855" s="633"/>
      <c r="I855" s="633"/>
      <c r="J855" s="633"/>
      <c r="K855" s="633"/>
      <c r="L855" s="633"/>
      <c r="M855" s="633"/>
      <c r="N855" s="633"/>
      <c r="O855" s="633"/>
      <c r="P855" s="633"/>
      <c r="Q855" s="633"/>
      <c r="R855" s="633"/>
      <c r="S855" s="633"/>
      <c r="T855" s="633"/>
      <c r="U855" s="633"/>
      <c r="V855" s="633"/>
      <c r="W855" s="633"/>
      <c r="X855" s="633"/>
      <c r="Y855" s="633"/>
      <c r="Z855" s="633"/>
    </row>
    <row r="856" spans="1:26" ht="12.75" customHeight="1" x14ac:dyDescent="0.2">
      <c r="A856" s="633"/>
      <c r="B856" s="633"/>
      <c r="C856" s="633"/>
      <c r="D856" s="633"/>
      <c r="E856" s="633"/>
      <c r="F856" s="633"/>
      <c r="G856" s="633"/>
      <c r="H856" s="633"/>
      <c r="I856" s="633"/>
      <c r="J856" s="633"/>
      <c r="K856" s="633"/>
      <c r="L856" s="633"/>
      <c r="M856" s="633"/>
      <c r="N856" s="633"/>
      <c r="O856" s="633"/>
      <c r="P856" s="633"/>
      <c r="Q856" s="633"/>
      <c r="R856" s="633"/>
      <c r="S856" s="633"/>
      <c r="T856" s="633"/>
      <c r="U856" s="633"/>
      <c r="V856" s="633"/>
      <c r="W856" s="633"/>
      <c r="X856" s="633"/>
      <c r="Y856" s="633"/>
      <c r="Z856" s="633"/>
    </row>
    <row r="857" spans="1:26" ht="12.75" customHeight="1" x14ac:dyDescent="0.2">
      <c r="A857" s="633"/>
      <c r="B857" s="633"/>
      <c r="C857" s="633"/>
      <c r="D857" s="633"/>
      <c r="E857" s="633"/>
      <c r="F857" s="633"/>
      <c r="G857" s="633"/>
      <c r="H857" s="633"/>
      <c r="I857" s="633"/>
      <c r="J857" s="633"/>
      <c r="K857" s="633"/>
      <c r="L857" s="633"/>
      <c r="M857" s="633"/>
      <c r="N857" s="633"/>
      <c r="O857" s="633"/>
      <c r="P857" s="633"/>
      <c r="Q857" s="633"/>
      <c r="R857" s="633"/>
      <c r="S857" s="633"/>
      <c r="T857" s="633"/>
      <c r="U857" s="633"/>
      <c r="V857" s="633"/>
      <c r="W857" s="633"/>
      <c r="X857" s="633"/>
      <c r="Y857" s="633"/>
      <c r="Z857" s="633"/>
    </row>
    <row r="858" spans="1:26" ht="12.75" customHeight="1" x14ac:dyDescent="0.2">
      <c r="A858" s="633"/>
      <c r="B858" s="633"/>
      <c r="C858" s="633"/>
      <c r="D858" s="633"/>
      <c r="E858" s="633"/>
      <c r="F858" s="633"/>
      <c r="G858" s="633"/>
      <c r="H858" s="633"/>
      <c r="I858" s="633"/>
      <c r="J858" s="633"/>
      <c r="K858" s="633"/>
      <c r="L858" s="633"/>
      <c r="M858" s="633"/>
      <c r="N858" s="633"/>
      <c r="O858" s="633"/>
      <c r="P858" s="633"/>
      <c r="Q858" s="633"/>
      <c r="R858" s="633"/>
      <c r="S858" s="633"/>
      <c r="T858" s="633"/>
      <c r="U858" s="633"/>
      <c r="V858" s="633"/>
      <c r="W858" s="633"/>
      <c r="X858" s="633"/>
      <c r="Y858" s="633"/>
      <c r="Z858" s="633"/>
    </row>
    <row r="859" spans="1:26" ht="12.75" customHeight="1" x14ac:dyDescent="0.2">
      <c r="A859" s="633"/>
      <c r="B859" s="633"/>
      <c r="C859" s="633"/>
      <c r="D859" s="633"/>
      <c r="E859" s="633"/>
      <c r="F859" s="633"/>
      <c r="G859" s="633"/>
      <c r="H859" s="633"/>
      <c r="I859" s="633"/>
      <c r="J859" s="633"/>
      <c r="K859" s="633"/>
      <c r="L859" s="633"/>
      <c r="M859" s="633"/>
      <c r="N859" s="633"/>
      <c r="O859" s="633"/>
      <c r="P859" s="633"/>
      <c r="Q859" s="633"/>
      <c r="R859" s="633"/>
      <c r="S859" s="633"/>
      <c r="T859" s="633"/>
      <c r="U859" s="633"/>
      <c r="V859" s="633"/>
      <c r="W859" s="633"/>
      <c r="X859" s="633"/>
      <c r="Y859" s="633"/>
      <c r="Z859" s="633"/>
    </row>
    <row r="860" spans="1:26" ht="12.75" customHeight="1" x14ac:dyDescent="0.2">
      <c r="A860" s="633"/>
      <c r="B860" s="633"/>
      <c r="C860" s="633"/>
      <c r="D860" s="633"/>
      <c r="E860" s="633"/>
      <c r="F860" s="633"/>
      <c r="G860" s="633"/>
      <c r="H860" s="633"/>
      <c r="I860" s="633"/>
      <c r="J860" s="633"/>
      <c r="K860" s="633"/>
      <c r="L860" s="633"/>
      <c r="M860" s="633"/>
      <c r="N860" s="633"/>
      <c r="O860" s="633"/>
      <c r="P860" s="633"/>
      <c r="Q860" s="633"/>
      <c r="R860" s="633"/>
      <c r="S860" s="633"/>
      <c r="T860" s="633"/>
      <c r="U860" s="633"/>
      <c r="V860" s="633"/>
      <c r="W860" s="633"/>
      <c r="X860" s="633"/>
      <c r="Y860" s="633"/>
      <c r="Z860" s="633"/>
    </row>
    <row r="861" spans="1:26" ht="12.75" customHeight="1" x14ac:dyDescent="0.2">
      <c r="A861" s="633"/>
      <c r="B861" s="633"/>
      <c r="C861" s="633"/>
      <c r="D861" s="633"/>
      <c r="E861" s="633"/>
      <c r="F861" s="633"/>
      <c r="G861" s="633"/>
      <c r="H861" s="633"/>
      <c r="I861" s="633"/>
      <c r="J861" s="633"/>
      <c r="K861" s="633"/>
      <c r="L861" s="633"/>
      <c r="M861" s="633"/>
      <c r="N861" s="633"/>
      <c r="O861" s="633"/>
      <c r="P861" s="633"/>
      <c r="Q861" s="633"/>
      <c r="R861" s="633"/>
      <c r="S861" s="633"/>
      <c r="T861" s="633"/>
      <c r="U861" s="633"/>
      <c r="V861" s="633"/>
      <c r="W861" s="633"/>
      <c r="X861" s="633"/>
      <c r="Y861" s="633"/>
      <c r="Z861" s="633"/>
    </row>
    <row r="862" spans="1:26" ht="12.75" customHeight="1" x14ac:dyDescent="0.2">
      <c r="A862" s="633"/>
      <c r="B862" s="633"/>
      <c r="C862" s="633"/>
      <c r="D862" s="633"/>
      <c r="E862" s="633"/>
      <c r="F862" s="633"/>
      <c r="G862" s="633"/>
      <c r="H862" s="633"/>
      <c r="I862" s="633"/>
      <c r="J862" s="633"/>
      <c r="K862" s="633"/>
      <c r="L862" s="633"/>
      <c r="M862" s="633"/>
      <c r="N862" s="633"/>
      <c r="O862" s="633"/>
      <c r="P862" s="633"/>
      <c r="Q862" s="633"/>
      <c r="R862" s="633"/>
      <c r="S862" s="633"/>
      <c r="T862" s="633"/>
      <c r="U862" s="633"/>
      <c r="V862" s="633"/>
      <c r="W862" s="633"/>
      <c r="X862" s="633"/>
      <c r="Y862" s="633"/>
      <c r="Z862" s="633"/>
    </row>
    <row r="863" spans="1:26" ht="12.75" customHeight="1" x14ac:dyDescent="0.2">
      <c r="A863" s="633"/>
      <c r="B863" s="633"/>
      <c r="C863" s="633"/>
      <c r="D863" s="633"/>
      <c r="E863" s="633"/>
      <c r="F863" s="633"/>
      <c r="G863" s="633"/>
      <c r="H863" s="633"/>
      <c r="I863" s="633"/>
      <c r="J863" s="633"/>
      <c r="K863" s="633"/>
      <c r="L863" s="633"/>
      <c r="M863" s="633"/>
      <c r="N863" s="633"/>
      <c r="O863" s="633"/>
      <c r="P863" s="633"/>
      <c r="Q863" s="633"/>
      <c r="R863" s="633"/>
      <c r="S863" s="633"/>
      <c r="T863" s="633"/>
      <c r="U863" s="633"/>
      <c r="V863" s="633"/>
      <c r="W863" s="633"/>
      <c r="X863" s="633"/>
      <c r="Y863" s="633"/>
      <c r="Z863" s="633"/>
    </row>
    <row r="864" spans="1:26" ht="12.75" customHeight="1" x14ac:dyDescent="0.2">
      <c r="A864" s="633"/>
      <c r="B864" s="633"/>
      <c r="C864" s="633"/>
      <c r="D864" s="633"/>
      <c r="E864" s="633"/>
      <c r="F864" s="633"/>
      <c r="G864" s="633"/>
      <c r="H864" s="633"/>
      <c r="I864" s="633"/>
      <c r="J864" s="633"/>
      <c r="K864" s="633"/>
      <c r="L864" s="633"/>
      <c r="M864" s="633"/>
      <c r="N864" s="633"/>
      <c r="O864" s="633"/>
      <c r="P864" s="633"/>
      <c r="Q864" s="633"/>
      <c r="R864" s="633"/>
      <c r="S864" s="633"/>
      <c r="T864" s="633"/>
      <c r="U864" s="633"/>
      <c r="V864" s="633"/>
      <c r="W864" s="633"/>
      <c r="X864" s="633"/>
      <c r="Y864" s="633"/>
      <c r="Z864" s="633"/>
    </row>
    <row r="865" spans="1:26" ht="12.75" customHeight="1" x14ac:dyDescent="0.2">
      <c r="A865" s="633"/>
      <c r="B865" s="633"/>
      <c r="C865" s="633"/>
      <c r="D865" s="633"/>
      <c r="E865" s="633"/>
      <c r="F865" s="633"/>
      <c r="G865" s="633"/>
      <c r="H865" s="633"/>
      <c r="I865" s="633"/>
      <c r="J865" s="633"/>
      <c r="K865" s="633"/>
      <c r="L865" s="633"/>
      <c r="M865" s="633"/>
      <c r="N865" s="633"/>
      <c r="O865" s="633"/>
      <c r="P865" s="633"/>
      <c r="Q865" s="633"/>
      <c r="R865" s="633"/>
      <c r="S865" s="633"/>
      <c r="T865" s="633"/>
      <c r="U865" s="633"/>
      <c r="V865" s="633"/>
      <c r="W865" s="633"/>
      <c r="X865" s="633"/>
      <c r="Y865" s="633"/>
      <c r="Z865" s="633"/>
    </row>
    <row r="866" spans="1:26" ht="12.75" customHeight="1" x14ac:dyDescent="0.2">
      <c r="A866" s="633"/>
      <c r="B866" s="633"/>
      <c r="C866" s="633"/>
      <c r="D866" s="633"/>
      <c r="E866" s="633"/>
      <c r="F866" s="633"/>
      <c r="G866" s="633"/>
      <c r="H866" s="633"/>
      <c r="I866" s="633"/>
      <c r="J866" s="633"/>
      <c r="K866" s="633"/>
      <c r="L866" s="633"/>
      <c r="M866" s="633"/>
      <c r="N866" s="633"/>
      <c r="O866" s="633"/>
      <c r="P866" s="633"/>
      <c r="Q866" s="633"/>
      <c r="R866" s="633"/>
      <c r="S866" s="633"/>
      <c r="T866" s="633"/>
      <c r="U866" s="633"/>
      <c r="V866" s="633"/>
      <c r="W866" s="633"/>
      <c r="X866" s="633"/>
      <c r="Y866" s="633"/>
      <c r="Z866" s="633"/>
    </row>
    <row r="867" spans="1:26" ht="12.75" customHeight="1" x14ac:dyDescent="0.2">
      <c r="A867" s="633"/>
      <c r="B867" s="633"/>
      <c r="C867" s="633"/>
      <c r="D867" s="633"/>
      <c r="E867" s="633"/>
      <c r="F867" s="633"/>
      <c r="G867" s="633"/>
      <c r="H867" s="633"/>
      <c r="I867" s="633"/>
      <c r="J867" s="633"/>
      <c r="K867" s="633"/>
      <c r="L867" s="633"/>
      <c r="M867" s="633"/>
      <c r="N867" s="633"/>
      <c r="O867" s="633"/>
      <c r="P867" s="633"/>
      <c r="Q867" s="633"/>
      <c r="R867" s="633"/>
      <c r="S867" s="633"/>
      <c r="T867" s="633"/>
      <c r="U867" s="633"/>
      <c r="V867" s="633"/>
      <c r="W867" s="633"/>
      <c r="X867" s="633"/>
      <c r="Y867" s="633"/>
      <c r="Z867" s="633"/>
    </row>
    <row r="868" spans="1:26" ht="12.75" customHeight="1" x14ac:dyDescent="0.2">
      <c r="A868" s="633"/>
      <c r="B868" s="633"/>
      <c r="C868" s="633"/>
      <c r="D868" s="633"/>
      <c r="E868" s="633"/>
      <c r="F868" s="633"/>
      <c r="G868" s="633"/>
      <c r="H868" s="633"/>
      <c r="I868" s="633"/>
      <c r="J868" s="633"/>
      <c r="K868" s="633"/>
      <c r="L868" s="633"/>
      <c r="M868" s="633"/>
      <c r="N868" s="633"/>
      <c r="O868" s="633"/>
      <c r="P868" s="633"/>
      <c r="Q868" s="633"/>
      <c r="R868" s="633"/>
      <c r="S868" s="633"/>
      <c r="T868" s="633"/>
      <c r="U868" s="633"/>
      <c r="V868" s="633"/>
      <c r="W868" s="633"/>
      <c r="X868" s="633"/>
      <c r="Y868" s="633"/>
      <c r="Z868" s="633"/>
    </row>
    <row r="869" spans="1:26" ht="12.75" customHeight="1" x14ac:dyDescent="0.2">
      <c r="A869" s="633"/>
      <c r="B869" s="633"/>
      <c r="C869" s="633"/>
      <c r="D869" s="633"/>
      <c r="E869" s="633"/>
      <c r="F869" s="633"/>
      <c r="G869" s="633"/>
      <c r="H869" s="633"/>
      <c r="I869" s="633"/>
      <c r="J869" s="633"/>
      <c r="K869" s="633"/>
      <c r="L869" s="633"/>
      <c r="M869" s="633"/>
      <c r="N869" s="633"/>
      <c r="O869" s="633"/>
      <c r="P869" s="633"/>
      <c r="Q869" s="633"/>
      <c r="R869" s="633"/>
      <c r="S869" s="633"/>
      <c r="T869" s="633"/>
      <c r="U869" s="633"/>
      <c r="V869" s="633"/>
      <c r="W869" s="633"/>
      <c r="X869" s="633"/>
      <c r="Y869" s="633"/>
      <c r="Z869" s="633"/>
    </row>
    <row r="870" spans="1:26" ht="12.75" customHeight="1" x14ac:dyDescent="0.2">
      <c r="A870" s="633"/>
      <c r="B870" s="633"/>
      <c r="C870" s="633"/>
      <c r="D870" s="633"/>
      <c r="E870" s="633"/>
      <c r="F870" s="633"/>
      <c r="G870" s="633"/>
      <c r="H870" s="633"/>
      <c r="I870" s="633"/>
      <c r="J870" s="633"/>
      <c r="K870" s="633"/>
      <c r="L870" s="633"/>
      <c r="M870" s="633"/>
      <c r="N870" s="633"/>
      <c r="O870" s="633"/>
      <c r="P870" s="633"/>
      <c r="Q870" s="633"/>
      <c r="R870" s="633"/>
      <c r="S870" s="633"/>
      <c r="T870" s="633"/>
      <c r="U870" s="633"/>
      <c r="V870" s="633"/>
      <c r="W870" s="633"/>
      <c r="X870" s="633"/>
      <c r="Y870" s="633"/>
      <c r="Z870" s="633"/>
    </row>
    <row r="871" spans="1:26" ht="12.75" customHeight="1" x14ac:dyDescent="0.2">
      <c r="A871" s="633"/>
      <c r="B871" s="633"/>
      <c r="C871" s="633"/>
      <c r="D871" s="633"/>
      <c r="E871" s="633"/>
      <c r="F871" s="633"/>
      <c r="G871" s="633"/>
      <c r="H871" s="633"/>
      <c r="I871" s="633"/>
      <c r="J871" s="633"/>
      <c r="K871" s="633"/>
      <c r="L871" s="633"/>
      <c r="M871" s="633"/>
      <c r="N871" s="633"/>
      <c r="O871" s="633"/>
      <c r="P871" s="633"/>
      <c r="Q871" s="633"/>
      <c r="R871" s="633"/>
      <c r="S871" s="633"/>
      <c r="T871" s="633"/>
      <c r="U871" s="633"/>
      <c r="V871" s="633"/>
      <c r="W871" s="633"/>
      <c r="X871" s="633"/>
      <c r="Y871" s="633"/>
      <c r="Z871" s="633"/>
    </row>
    <row r="872" spans="1:26" ht="12.75" customHeight="1" x14ac:dyDescent="0.2">
      <c r="A872" s="633"/>
      <c r="B872" s="633"/>
      <c r="C872" s="633"/>
      <c r="D872" s="633"/>
      <c r="E872" s="633"/>
      <c r="F872" s="633"/>
      <c r="G872" s="633"/>
      <c r="H872" s="633"/>
      <c r="I872" s="633"/>
      <c r="J872" s="633"/>
      <c r="K872" s="633"/>
      <c r="L872" s="633"/>
      <c r="M872" s="633"/>
      <c r="N872" s="633"/>
      <c r="O872" s="633"/>
      <c r="P872" s="633"/>
      <c r="Q872" s="633"/>
      <c r="R872" s="633"/>
      <c r="S872" s="633"/>
      <c r="T872" s="633"/>
      <c r="U872" s="633"/>
      <c r="V872" s="633"/>
      <c r="W872" s="633"/>
      <c r="X872" s="633"/>
      <c r="Y872" s="633"/>
      <c r="Z872" s="633"/>
    </row>
    <row r="873" spans="1:26" ht="12.75" customHeight="1" x14ac:dyDescent="0.2">
      <c r="A873" s="633"/>
      <c r="B873" s="633"/>
      <c r="C873" s="633"/>
      <c r="D873" s="633"/>
      <c r="E873" s="633"/>
      <c r="F873" s="633"/>
      <c r="G873" s="633"/>
      <c r="H873" s="633"/>
      <c r="I873" s="633"/>
      <c r="J873" s="633"/>
      <c r="K873" s="633"/>
      <c r="L873" s="633"/>
      <c r="M873" s="633"/>
      <c r="N873" s="633"/>
      <c r="O873" s="633"/>
      <c r="P873" s="633"/>
      <c r="Q873" s="633"/>
      <c r="R873" s="633"/>
      <c r="S873" s="633"/>
      <c r="T873" s="633"/>
      <c r="U873" s="633"/>
      <c r="V873" s="633"/>
      <c r="W873" s="633"/>
      <c r="X873" s="633"/>
      <c r="Y873" s="633"/>
      <c r="Z873" s="633"/>
    </row>
    <row r="874" spans="1:26" ht="12.75" customHeight="1" x14ac:dyDescent="0.2">
      <c r="A874" s="633"/>
      <c r="B874" s="633"/>
      <c r="C874" s="633"/>
      <c r="D874" s="633"/>
      <c r="E874" s="633"/>
      <c r="F874" s="633"/>
      <c r="G874" s="633"/>
      <c r="H874" s="633"/>
      <c r="I874" s="633"/>
      <c r="J874" s="633"/>
      <c r="K874" s="633"/>
      <c r="L874" s="633"/>
      <c r="M874" s="633"/>
      <c r="N874" s="633"/>
      <c r="O874" s="633"/>
      <c r="P874" s="633"/>
      <c r="Q874" s="633"/>
      <c r="R874" s="633"/>
      <c r="S874" s="633"/>
      <c r="T874" s="633"/>
      <c r="U874" s="633"/>
      <c r="V874" s="633"/>
      <c r="W874" s="633"/>
      <c r="X874" s="633"/>
      <c r="Y874" s="633"/>
      <c r="Z874" s="633"/>
    </row>
    <row r="875" spans="1:26" ht="12.75" customHeight="1" x14ac:dyDescent="0.2">
      <c r="A875" s="633"/>
      <c r="B875" s="633"/>
      <c r="C875" s="633"/>
      <c r="D875" s="633"/>
      <c r="E875" s="633"/>
      <c r="F875" s="633"/>
      <c r="G875" s="633"/>
      <c r="H875" s="633"/>
      <c r="I875" s="633"/>
      <c r="J875" s="633"/>
      <c r="K875" s="633"/>
      <c r="L875" s="633"/>
      <c r="M875" s="633"/>
      <c r="N875" s="633"/>
      <c r="O875" s="633"/>
      <c r="P875" s="633"/>
      <c r="Q875" s="633"/>
      <c r="R875" s="633"/>
      <c r="S875" s="633"/>
      <c r="T875" s="633"/>
      <c r="U875" s="633"/>
      <c r="V875" s="633"/>
      <c r="W875" s="633"/>
      <c r="X875" s="633"/>
      <c r="Y875" s="633"/>
      <c r="Z875" s="633"/>
    </row>
    <row r="876" spans="1:26" ht="12.75" customHeight="1" x14ac:dyDescent="0.2">
      <c r="A876" s="633"/>
      <c r="B876" s="633"/>
      <c r="C876" s="633"/>
      <c r="D876" s="633"/>
      <c r="E876" s="633"/>
      <c r="F876" s="633"/>
      <c r="G876" s="633"/>
      <c r="H876" s="633"/>
      <c r="I876" s="633"/>
      <c r="J876" s="633"/>
      <c r="K876" s="633"/>
      <c r="L876" s="633"/>
      <c r="M876" s="633"/>
      <c r="N876" s="633"/>
      <c r="O876" s="633"/>
      <c r="P876" s="633"/>
      <c r="Q876" s="633"/>
      <c r="R876" s="633"/>
      <c r="S876" s="633"/>
      <c r="T876" s="633"/>
      <c r="U876" s="633"/>
      <c r="V876" s="633"/>
      <c r="W876" s="633"/>
      <c r="X876" s="633"/>
      <c r="Y876" s="633"/>
      <c r="Z876" s="633"/>
    </row>
    <row r="877" spans="1:26" ht="12.75" customHeight="1" x14ac:dyDescent="0.2">
      <c r="A877" s="633"/>
      <c r="B877" s="633"/>
      <c r="C877" s="633"/>
      <c r="D877" s="633"/>
      <c r="E877" s="633"/>
      <c r="F877" s="633"/>
      <c r="G877" s="633"/>
      <c r="H877" s="633"/>
      <c r="I877" s="633"/>
      <c r="J877" s="633"/>
      <c r="K877" s="633"/>
      <c r="L877" s="633"/>
      <c r="M877" s="633"/>
      <c r="N877" s="633"/>
      <c r="O877" s="633"/>
      <c r="P877" s="633"/>
      <c r="Q877" s="633"/>
      <c r="R877" s="633"/>
      <c r="S877" s="633"/>
      <c r="T877" s="633"/>
      <c r="U877" s="633"/>
      <c r="V877" s="633"/>
      <c r="W877" s="633"/>
      <c r="X877" s="633"/>
      <c r="Y877" s="633"/>
      <c r="Z877" s="633"/>
    </row>
    <row r="878" spans="1:26" ht="12.75" customHeight="1" x14ac:dyDescent="0.2">
      <c r="A878" s="633"/>
      <c r="B878" s="633"/>
      <c r="C878" s="633"/>
      <c r="D878" s="633"/>
      <c r="E878" s="633"/>
      <c r="F878" s="633"/>
      <c r="G878" s="633"/>
      <c r="H878" s="633"/>
      <c r="I878" s="633"/>
      <c r="J878" s="633"/>
      <c r="K878" s="633"/>
      <c r="L878" s="633"/>
      <c r="M878" s="633"/>
      <c r="N878" s="633"/>
      <c r="O878" s="633"/>
      <c r="P878" s="633"/>
      <c r="Q878" s="633"/>
      <c r="R878" s="633"/>
      <c r="S878" s="633"/>
      <c r="T878" s="633"/>
      <c r="U878" s="633"/>
      <c r="V878" s="633"/>
      <c r="W878" s="633"/>
      <c r="X878" s="633"/>
      <c r="Y878" s="633"/>
      <c r="Z878" s="633"/>
    </row>
    <row r="879" spans="1:26" ht="12.75" customHeight="1" x14ac:dyDescent="0.2">
      <c r="A879" s="633"/>
      <c r="B879" s="633"/>
      <c r="C879" s="633"/>
      <c r="D879" s="633"/>
      <c r="E879" s="633"/>
      <c r="F879" s="633"/>
      <c r="G879" s="633"/>
      <c r="H879" s="633"/>
      <c r="I879" s="633"/>
      <c r="J879" s="633"/>
      <c r="K879" s="633"/>
      <c r="L879" s="633"/>
      <c r="M879" s="633"/>
      <c r="N879" s="633"/>
      <c r="O879" s="633"/>
      <c r="P879" s="633"/>
      <c r="Q879" s="633"/>
      <c r="R879" s="633"/>
      <c r="S879" s="633"/>
      <c r="T879" s="633"/>
      <c r="U879" s="633"/>
      <c r="V879" s="633"/>
      <c r="W879" s="633"/>
      <c r="X879" s="633"/>
      <c r="Y879" s="633"/>
      <c r="Z879" s="633"/>
    </row>
    <row r="880" spans="1:26" ht="12.75" customHeight="1" x14ac:dyDescent="0.2">
      <c r="A880" s="633"/>
      <c r="B880" s="633"/>
      <c r="C880" s="633"/>
      <c r="D880" s="633"/>
      <c r="E880" s="633"/>
      <c r="F880" s="633"/>
      <c r="G880" s="633"/>
      <c r="H880" s="633"/>
      <c r="I880" s="633"/>
      <c r="J880" s="633"/>
      <c r="K880" s="633"/>
      <c r="L880" s="633"/>
      <c r="M880" s="633"/>
      <c r="N880" s="633"/>
      <c r="O880" s="633"/>
      <c r="P880" s="633"/>
      <c r="Q880" s="633"/>
      <c r="R880" s="633"/>
      <c r="S880" s="633"/>
      <c r="T880" s="633"/>
      <c r="U880" s="633"/>
      <c r="V880" s="633"/>
      <c r="W880" s="633"/>
      <c r="X880" s="633"/>
      <c r="Y880" s="633"/>
      <c r="Z880" s="633"/>
    </row>
    <row r="881" spans="1:26" ht="12.75" customHeight="1" x14ac:dyDescent="0.2">
      <c r="A881" s="633"/>
      <c r="B881" s="633"/>
      <c r="C881" s="633"/>
      <c r="D881" s="633"/>
      <c r="E881" s="633"/>
      <c r="F881" s="633"/>
      <c r="G881" s="633"/>
      <c r="H881" s="633"/>
      <c r="I881" s="633"/>
      <c r="J881" s="633"/>
      <c r="K881" s="633"/>
      <c r="L881" s="633"/>
      <c r="M881" s="633"/>
      <c r="N881" s="633"/>
      <c r="O881" s="633"/>
      <c r="P881" s="633"/>
      <c r="Q881" s="633"/>
      <c r="R881" s="633"/>
      <c r="S881" s="633"/>
      <c r="T881" s="633"/>
      <c r="U881" s="633"/>
      <c r="V881" s="633"/>
      <c r="W881" s="633"/>
      <c r="X881" s="633"/>
      <c r="Y881" s="633"/>
      <c r="Z881" s="633"/>
    </row>
    <row r="882" spans="1:26" ht="12.75" customHeight="1" x14ac:dyDescent="0.2">
      <c r="A882" s="633"/>
      <c r="B882" s="633"/>
      <c r="C882" s="633"/>
      <c r="D882" s="633"/>
      <c r="E882" s="633"/>
      <c r="F882" s="633"/>
      <c r="G882" s="633"/>
      <c r="H882" s="633"/>
      <c r="I882" s="633"/>
      <c r="J882" s="633"/>
      <c r="K882" s="633"/>
      <c r="L882" s="633"/>
      <c r="M882" s="633"/>
      <c r="N882" s="633"/>
      <c r="O882" s="633"/>
      <c r="P882" s="633"/>
      <c r="Q882" s="633"/>
      <c r="R882" s="633"/>
      <c r="S882" s="633"/>
      <c r="T882" s="633"/>
      <c r="U882" s="633"/>
      <c r="V882" s="633"/>
      <c r="W882" s="633"/>
      <c r="X882" s="633"/>
      <c r="Y882" s="633"/>
      <c r="Z882" s="633"/>
    </row>
    <row r="883" spans="1:26" ht="12.75" customHeight="1" x14ac:dyDescent="0.2">
      <c r="A883" s="633"/>
      <c r="B883" s="633"/>
      <c r="C883" s="633"/>
      <c r="D883" s="633"/>
      <c r="E883" s="633"/>
      <c r="F883" s="633"/>
      <c r="G883" s="633"/>
      <c r="H883" s="633"/>
      <c r="I883" s="633"/>
      <c r="J883" s="633"/>
      <c r="K883" s="633"/>
      <c r="L883" s="633"/>
      <c r="M883" s="633"/>
      <c r="N883" s="633"/>
      <c r="O883" s="633"/>
      <c r="P883" s="633"/>
      <c r="Q883" s="633"/>
      <c r="R883" s="633"/>
      <c r="S883" s="633"/>
      <c r="T883" s="633"/>
      <c r="U883" s="633"/>
      <c r="V883" s="633"/>
      <c r="W883" s="633"/>
      <c r="X883" s="633"/>
      <c r="Y883" s="633"/>
      <c r="Z883" s="633"/>
    </row>
    <row r="884" spans="1:26" ht="12.75" customHeight="1" x14ac:dyDescent="0.2">
      <c r="A884" s="633"/>
      <c r="B884" s="633"/>
      <c r="C884" s="633"/>
      <c r="D884" s="633"/>
      <c r="E884" s="633"/>
      <c r="F884" s="633"/>
      <c r="G884" s="633"/>
      <c r="H884" s="633"/>
      <c r="I884" s="633"/>
      <c r="J884" s="633"/>
      <c r="K884" s="633"/>
      <c r="L884" s="633"/>
      <c r="M884" s="633"/>
      <c r="N884" s="633"/>
      <c r="O884" s="633"/>
      <c r="P884" s="633"/>
      <c r="Q884" s="633"/>
      <c r="R884" s="633"/>
      <c r="S884" s="633"/>
      <c r="T884" s="633"/>
      <c r="U884" s="633"/>
      <c r="V884" s="633"/>
      <c r="W884" s="633"/>
      <c r="X884" s="633"/>
      <c r="Y884" s="633"/>
      <c r="Z884" s="633"/>
    </row>
    <row r="885" spans="1:26" ht="12.75" customHeight="1" x14ac:dyDescent="0.2">
      <c r="A885" s="633"/>
      <c r="B885" s="633"/>
      <c r="C885" s="633"/>
      <c r="D885" s="633"/>
      <c r="E885" s="633"/>
      <c r="F885" s="633"/>
      <c r="G885" s="633"/>
      <c r="H885" s="633"/>
      <c r="I885" s="633"/>
      <c r="J885" s="633"/>
      <c r="K885" s="633"/>
      <c r="L885" s="633"/>
      <c r="M885" s="633"/>
      <c r="N885" s="633"/>
      <c r="O885" s="633"/>
      <c r="P885" s="633"/>
      <c r="Q885" s="633"/>
      <c r="R885" s="633"/>
      <c r="S885" s="633"/>
      <c r="T885" s="633"/>
      <c r="U885" s="633"/>
      <c r="V885" s="633"/>
      <c r="W885" s="633"/>
      <c r="X885" s="633"/>
      <c r="Y885" s="633"/>
      <c r="Z885" s="633"/>
    </row>
    <row r="886" spans="1:26" ht="12.75" customHeight="1" x14ac:dyDescent="0.2">
      <c r="A886" s="633"/>
      <c r="B886" s="633"/>
      <c r="C886" s="633"/>
      <c r="D886" s="633"/>
      <c r="E886" s="633"/>
      <c r="F886" s="633"/>
      <c r="G886" s="633"/>
      <c r="H886" s="633"/>
      <c r="I886" s="633"/>
      <c r="J886" s="633"/>
      <c r="K886" s="633"/>
      <c r="L886" s="633"/>
      <c r="M886" s="633"/>
      <c r="N886" s="633"/>
      <c r="O886" s="633"/>
      <c r="P886" s="633"/>
      <c r="Q886" s="633"/>
      <c r="R886" s="633"/>
      <c r="S886" s="633"/>
      <c r="T886" s="633"/>
      <c r="U886" s="633"/>
      <c r="V886" s="633"/>
      <c r="W886" s="633"/>
      <c r="X886" s="633"/>
      <c r="Y886" s="633"/>
      <c r="Z886" s="633"/>
    </row>
    <row r="887" spans="1:26" ht="12.75" customHeight="1" x14ac:dyDescent="0.2">
      <c r="A887" s="633"/>
      <c r="B887" s="633"/>
      <c r="C887" s="633"/>
      <c r="D887" s="633"/>
      <c r="E887" s="633"/>
      <c r="F887" s="633"/>
      <c r="G887" s="633"/>
      <c r="H887" s="633"/>
      <c r="I887" s="633"/>
      <c r="J887" s="633"/>
      <c r="K887" s="633"/>
      <c r="L887" s="633"/>
      <c r="M887" s="633"/>
      <c r="N887" s="633"/>
      <c r="O887" s="633"/>
      <c r="P887" s="633"/>
      <c r="Q887" s="633"/>
      <c r="R887" s="633"/>
      <c r="S887" s="633"/>
      <c r="T887" s="633"/>
      <c r="U887" s="633"/>
      <c r="V887" s="633"/>
      <c r="W887" s="633"/>
      <c r="X887" s="633"/>
      <c r="Y887" s="633"/>
      <c r="Z887" s="633"/>
    </row>
    <row r="888" spans="1:26" ht="12.75" customHeight="1" x14ac:dyDescent="0.2">
      <c r="A888" s="633"/>
      <c r="B888" s="633"/>
      <c r="C888" s="633"/>
      <c r="D888" s="633"/>
      <c r="E888" s="633"/>
      <c r="F888" s="633"/>
      <c r="G888" s="633"/>
      <c r="H888" s="633"/>
      <c r="I888" s="633"/>
      <c r="J888" s="633"/>
      <c r="K888" s="633"/>
      <c r="L888" s="633"/>
      <c r="M888" s="633"/>
      <c r="N888" s="633"/>
      <c r="O888" s="633"/>
      <c r="P888" s="633"/>
      <c r="Q888" s="633"/>
      <c r="R888" s="633"/>
      <c r="S888" s="633"/>
      <c r="T888" s="633"/>
      <c r="U888" s="633"/>
      <c r="V888" s="633"/>
      <c r="W888" s="633"/>
      <c r="X888" s="633"/>
      <c r="Y888" s="633"/>
      <c r="Z888" s="633"/>
    </row>
    <row r="889" spans="1:26" ht="12.75" customHeight="1" x14ac:dyDescent="0.2">
      <c r="A889" s="633"/>
      <c r="B889" s="633"/>
      <c r="C889" s="633"/>
      <c r="D889" s="633"/>
      <c r="E889" s="633"/>
      <c r="F889" s="633"/>
      <c r="G889" s="633"/>
      <c r="H889" s="633"/>
      <c r="I889" s="633"/>
      <c r="J889" s="633"/>
      <c r="K889" s="633"/>
      <c r="L889" s="633"/>
      <c r="M889" s="633"/>
      <c r="N889" s="633"/>
      <c r="O889" s="633"/>
      <c r="P889" s="633"/>
      <c r="Q889" s="633"/>
      <c r="R889" s="633"/>
      <c r="S889" s="633"/>
      <c r="T889" s="633"/>
      <c r="U889" s="633"/>
      <c r="V889" s="633"/>
      <c r="W889" s="633"/>
      <c r="X889" s="633"/>
      <c r="Y889" s="633"/>
      <c r="Z889" s="633"/>
    </row>
    <row r="890" spans="1:26" ht="12.75" customHeight="1" x14ac:dyDescent="0.2">
      <c r="A890" s="633"/>
      <c r="B890" s="633"/>
      <c r="C890" s="633"/>
      <c r="D890" s="633"/>
      <c r="E890" s="633"/>
      <c r="F890" s="633"/>
      <c r="G890" s="633"/>
      <c r="H890" s="633"/>
      <c r="I890" s="633"/>
      <c r="J890" s="633"/>
      <c r="K890" s="633"/>
      <c r="L890" s="633"/>
      <c r="M890" s="633"/>
      <c r="N890" s="633"/>
      <c r="O890" s="633"/>
      <c r="P890" s="633"/>
      <c r="Q890" s="633"/>
      <c r="R890" s="633"/>
      <c r="S890" s="633"/>
      <c r="T890" s="633"/>
      <c r="U890" s="633"/>
      <c r="V890" s="633"/>
      <c r="W890" s="633"/>
      <c r="X890" s="633"/>
      <c r="Y890" s="633"/>
      <c r="Z890" s="633"/>
    </row>
    <row r="891" spans="1:26" ht="12.75" customHeight="1" x14ac:dyDescent="0.2">
      <c r="A891" s="633"/>
      <c r="B891" s="633"/>
      <c r="C891" s="633"/>
      <c r="D891" s="633"/>
      <c r="E891" s="633"/>
      <c r="F891" s="633"/>
      <c r="G891" s="633"/>
      <c r="H891" s="633"/>
      <c r="I891" s="633"/>
      <c r="J891" s="633"/>
      <c r="K891" s="633"/>
      <c r="L891" s="633"/>
      <c r="M891" s="633"/>
      <c r="N891" s="633"/>
      <c r="O891" s="633"/>
      <c r="P891" s="633"/>
      <c r="Q891" s="633"/>
      <c r="R891" s="633"/>
      <c r="S891" s="633"/>
      <c r="T891" s="633"/>
      <c r="U891" s="633"/>
      <c r="V891" s="633"/>
      <c r="W891" s="633"/>
      <c r="X891" s="633"/>
      <c r="Y891" s="633"/>
      <c r="Z891" s="633"/>
    </row>
    <row r="892" spans="1:26" ht="12.75" customHeight="1" x14ac:dyDescent="0.2">
      <c r="A892" s="633"/>
      <c r="B892" s="633"/>
      <c r="C892" s="633"/>
      <c r="D892" s="633"/>
      <c r="E892" s="633"/>
      <c r="F892" s="633"/>
      <c r="G892" s="633"/>
      <c r="H892" s="633"/>
      <c r="I892" s="633"/>
      <c r="J892" s="633"/>
      <c r="K892" s="633"/>
      <c r="L892" s="633"/>
      <c r="M892" s="633"/>
      <c r="N892" s="633"/>
      <c r="O892" s="633"/>
      <c r="P892" s="633"/>
      <c r="Q892" s="633"/>
      <c r="R892" s="633"/>
      <c r="S892" s="633"/>
      <c r="T892" s="633"/>
      <c r="U892" s="633"/>
      <c r="V892" s="633"/>
      <c r="W892" s="633"/>
      <c r="X892" s="633"/>
      <c r="Y892" s="633"/>
      <c r="Z892" s="633"/>
    </row>
    <row r="893" spans="1:26" ht="12.75" customHeight="1" x14ac:dyDescent="0.2">
      <c r="A893" s="633"/>
      <c r="B893" s="633"/>
      <c r="C893" s="633"/>
      <c r="D893" s="633"/>
      <c r="E893" s="633"/>
      <c r="F893" s="633"/>
      <c r="G893" s="633"/>
      <c r="H893" s="633"/>
      <c r="I893" s="633"/>
      <c r="J893" s="633"/>
      <c r="K893" s="633"/>
      <c r="L893" s="633"/>
      <c r="M893" s="633"/>
      <c r="N893" s="633"/>
      <c r="O893" s="633"/>
      <c r="P893" s="633"/>
      <c r="Q893" s="633"/>
      <c r="R893" s="633"/>
      <c r="S893" s="633"/>
      <c r="T893" s="633"/>
      <c r="U893" s="633"/>
      <c r="V893" s="633"/>
      <c r="W893" s="633"/>
      <c r="X893" s="633"/>
      <c r="Y893" s="633"/>
      <c r="Z893" s="633"/>
    </row>
    <row r="894" spans="1:26" ht="12.75" customHeight="1" x14ac:dyDescent="0.2">
      <c r="A894" s="633"/>
      <c r="B894" s="633"/>
      <c r="C894" s="633"/>
      <c r="D894" s="633"/>
      <c r="E894" s="633"/>
      <c r="F894" s="633"/>
      <c r="G894" s="633"/>
      <c r="H894" s="633"/>
      <c r="I894" s="633"/>
      <c r="J894" s="633"/>
      <c r="K894" s="633"/>
      <c r="L894" s="633"/>
      <c r="M894" s="633"/>
      <c r="N894" s="633"/>
      <c r="O894" s="633"/>
      <c r="P894" s="633"/>
      <c r="Q894" s="633"/>
      <c r="R894" s="633"/>
      <c r="S894" s="633"/>
      <c r="T894" s="633"/>
      <c r="U894" s="633"/>
      <c r="V894" s="633"/>
      <c r="W894" s="633"/>
      <c r="X894" s="633"/>
      <c r="Y894" s="633"/>
      <c r="Z894" s="633"/>
    </row>
    <row r="895" spans="1:26" ht="12.75" customHeight="1" x14ac:dyDescent="0.2">
      <c r="A895" s="633"/>
      <c r="B895" s="633"/>
      <c r="C895" s="633"/>
      <c r="D895" s="633"/>
      <c r="E895" s="633"/>
      <c r="F895" s="633"/>
      <c r="G895" s="633"/>
      <c r="H895" s="633"/>
      <c r="I895" s="633"/>
      <c r="J895" s="633"/>
      <c r="K895" s="633"/>
      <c r="L895" s="633"/>
      <c r="M895" s="633"/>
      <c r="N895" s="633"/>
      <c r="O895" s="633"/>
      <c r="P895" s="633"/>
      <c r="Q895" s="633"/>
      <c r="R895" s="633"/>
      <c r="S895" s="633"/>
      <c r="T895" s="633"/>
      <c r="U895" s="633"/>
      <c r="V895" s="633"/>
      <c r="W895" s="633"/>
      <c r="X895" s="633"/>
      <c r="Y895" s="633"/>
      <c r="Z895" s="633"/>
    </row>
    <row r="896" spans="1:26" ht="12.75" customHeight="1" x14ac:dyDescent="0.2">
      <c r="A896" s="633"/>
      <c r="B896" s="633"/>
      <c r="C896" s="633"/>
      <c r="D896" s="633"/>
      <c r="E896" s="633"/>
      <c r="F896" s="633"/>
      <c r="G896" s="633"/>
      <c r="H896" s="633"/>
      <c r="I896" s="633"/>
      <c r="J896" s="633"/>
      <c r="K896" s="633"/>
      <c r="L896" s="633"/>
      <c r="M896" s="633"/>
      <c r="N896" s="633"/>
      <c r="O896" s="633"/>
      <c r="P896" s="633"/>
      <c r="Q896" s="633"/>
      <c r="R896" s="633"/>
      <c r="S896" s="633"/>
      <c r="T896" s="633"/>
      <c r="U896" s="633"/>
      <c r="V896" s="633"/>
      <c r="W896" s="633"/>
      <c r="X896" s="633"/>
      <c r="Y896" s="633"/>
      <c r="Z896" s="633"/>
    </row>
    <row r="897" spans="1:26" ht="12.75" customHeight="1" x14ac:dyDescent="0.2">
      <c r="A897" s="633"/>
      <c r="B897" s="633"/>
      <c r="C897" s="633"/>
      <c r="D897" s="633"/>
      <c r="E897" s="633"/>
      <c r="F897" s="633"/>
      <c r="G897" s="633"/>
      <c r="H897" s="633"/>
      <c r="I897" s="633"/>
      <c r="J897" s="633"/>
      <c r="K897" s="633"/>
      <c r="L897" s="633"/>
      <c r="M897" s="633"/>
      <c r="N897" s="633"/>
      <c r="O897" s="633"/>
      <c r="P897" s="633"/>
      <c r="Q897" s="633"/>
      <c r="R897" s="633"/>
      <c r="S897" s="633"/>
      <c r="T897" s="633"/>
      <c r="U897" s="633"/>
      <c r="V897" s="633"/>
      <c r="W897" s="633"/>
      <c r="X897" s="633"/>
      <c r="Y897" s="633"/>
      <c r="Z897" s="633"/>
    </row>
    <row r="898" spans="1:26" ht="12.75" customHeight="1" x14ac:dyDescent="0.2">
      <c r="A898" s="633"/>
      <c r="B898" s="633"/>
      <c r="C898" s="633"/>
      <c r="D898" s="633"/>
      <c r="E898" s="633"/>
      <c r="F898" s="633"/>
      <c r="G898" s="633"/>
      <c r="H898" s="633"/>
      <c r="I898" s="633"/>
      <c r="J898" s="633"/>
      <c r="K898" s="633"/>
      <c r="L898" s="633"/>
      <c r="M898" s="633"/>
      <c r="N898" s="633"/>
      <c r="O898" s="633"/>
      <c r="P898" s="633"/>
      <c r="Q898" s="633"/>
      <c r="R898" s="633"/>
      <c r="S898" s="633"/>
      <c r="T898" s="633"/>
      <c r="U898" s="633"/>
      <c r="V898" s="633"/>
      <c r="W898" s="633"/>
      <c r="X898" s="633"/>
      <c r="Y898" s="633"/>
      <c r="Z898" s="633"/>
    </row>
    <row r="899" spans="1:26" ht="12.75" customHeight="1" x14ac:dyDescent="0.2">
      <c r="A899" s="633"/>
      <c r="B899" s="633"/>
      <c r="C899" s="633"/>
      <c r="D899" s="633"/>
      <c r="E899" s="633"/>
      <c r="F899" s="633"/>
      <c r="G899" s="633"/>
      <c r="H899" s="633"/>
      <c r="I899" s="633"/>
      <c r="J899" s="633"/>
      <c r="K899" s="633"/>
      <c r="L899" s="633"/>
      <c r="M899" s="633"/>
      <c r="N899" s="633"/>
      <c r="O899" s="633"/>
      <c r="P899" s="633"/>
      <c r="Q899" s="633"/>
      <c r="R899" s="633"/>
      <c r="S899" s="633"/>
      <c r="T899" s="633"/>
      <c r="U899" s="633"/>
      <c r="V899" s="633"/>
      <c r="W899" s="633"/>
      <c r="X899" s="633"/>
      <c r="Y899" s="633"/>
      <c r="Z899" s="633"/>
    </row>
    <row r="900" spans="1:26" ht="12.75" customHeight="1" x14ac:dyDescent="0.2">
      <c r="A900" s="633"/>
      <c r="B900" s="633"/>
      <c r="C900" s="633"/>
      <c r="D900" s="633"/>
      <c r="E900" s="633"/>
      <c r="F900" s="633"/>
      <c r="G900" s="633"/>
      <c r="H900" s="633"/>
      <c r="I900" s="633"/>
      <c r="J900" s="633"/>
      <c r="K900" s="633"/>
      <c r="L900" s="633"/>
      <c r="M900" s="633"/>
      <c r="N900" s="633"/>
      <c r="O900" s="633"/>
      <c r="P900" s="633"/>
      <c r="Q900" s="633"/>
      <c r="R900" s="633"/>
      <c r="S900" s="633"/>
      <c r="T900" s="633"/>
      <c r="U900" s="633"/>
      <c r="V900" s="633"/>
      <c r="W900" s="633"/>
      <c r="X900" s="633"/>
      <c r="Y900" s="633"/>
      <c r="Z900" s="633"/>
    </row>
    <row r="901" spans="1:26" ht="12.75" customHeight="1" x14ac:dyDescent="0.2">
      <c r="A901" s="633"/>
      <c r="B901" s="633"/>
      <c r="C901" s="633"/>
      <c r="D901" s="633"/>
      <c r="E901" s="633"/>
      <c r="F901" s="633"/>
      <c r="G901" s="633"/>
      <c r="H901" s="633"/>
      <c r="I901" s="633"/>
      <c r="J901" s="633"/>
      <c r="K901" s="633"/>
      <c r="L901" s="633"/>
      <c r="M901" s="633"/>
      <c r="N901" s="633"/>
      <c r="O901" s="633"/>
      <c r="P901" s="633"/>
      <c r="Q901" s="633"/>
      <c r="R901" s="633"/>
      <c r="S901" s="633"/>
      <c r="T901" s="633"/>
      <c r="U901" s="633"/>
      <c r="V901" s="633"/>
      <c r="W901" s="633"/>
      <c r="X901" s="633"/>
      <c r="Y901" s="633"/>
      <c r="Z901" s="633"/>
    </row>
    <row r="902" spans="1:26" ht="12.75" customHeight="1" x14ac:dyDescent="0.2">
      <c r="A902" s="633"/>
      <c r="B902" s="633"/>
      <c r="C902" s="633"/>
      <c r="D902" s="633"/>
      <c r="E902" s="633"/>
      <c r="F902" s="633"/>
      <c r="G902" s="633"/>
      <c r="H902" s="633"/>
      <c r="I902" s="633"/>
      <c r="J902" s="633"/>
      <c r="K902" s="633"/>
      <c r="L902" s="633"/>
      <c r="M902" s="633"/>
      <c r="N902" s="633"/>
      <c r="O902" s="633"/>
      <c r="P902" s="633"/>
      <c r="Q902" s="633"/>
      <c r="R902" s="633"/>
      <c r="S902" s="633"/>
      <c r="T902" s="633"/>
      <c r="U902" s="633"/>
      <c r="V902" s="633"/>
      <c r="W902" s="633"/>
      <c r="X902" s="633"/>
      <c r="Y902" s="633"/>
      <c r="Z902" s="633"/>
    </row>
    <row r="903" spans="1:26" ht="12.75" customHeight="1" x14ac:dyDescent="0.2">
      <c r="A903" s="633"/>
      <c r="B903" s="633"/>
      <c r="C903" s="633"/>
      <c r="D903" s="633"/>
      <c r="E903" s="633"/>
      <c r="F903" s="633"/>
      <c r="G903" s="633"/>
      <c r="H903" s="633"/>
      <c r="I903" s="633"/>
      <c r="J903" s="633"/>
      <c r="K903" s="633"/>
      <c r="L903" s="633"/>
      <c r="M903" s="633"/>
      <c r="N903" s="633"/>
      <c r="O903" s="633"/>
      <c r="P903" s="633"/>
      <c r="Q903" s="633"/>
      <c r="R903" s="633"/>
      <c r="S903" s="633"/>
      <c r="T903" s="633"/>
      <c r="U903" s="633"/>
      <c r="V903" s="633"/>
      <c r="W903" s="633"/>
      <c r="X903" s="633"/>
      <c r="Y903" s="633"/>
      <c r="Z903" s="633"/>
    </row>
    <row r="904" spans="1:26" ht="12.75" customHeight="1" x14ac:dyDescent="0.2">
      <c r="A904" s="633"/>
      <c r="B904" s="633"/>
      <c r="C904" s="633"/>
      <c r="D904" s="633"/>
      <c r="E904" s="633"/>
      <c r="F904" s="633"/>
      <c r="G904" s="633"/>
      <c r="H904" s="633"/>
      <c r="I904" s="633"/>
      <c r="J904" s="633"/>
      <c r="K904" s="633"/>
      <c r="L904" s="633"/>
      <c r="M904" s="633"/>
      <c r="N904" s="633"/>
      <c r="O904" s="633"/>
      <c r="P904" s="633"/>
      <c r="Q904" s="633"/>
      <c r="R904" s="633"/>
      <c r="S904" s="633"/>
      <c r="T904" s="633"/>
      <c r="U904" s="633"/>
      <c r="V904" s="633"/>
      <c r="W904" s="633"/>
      <c r="X904" s="633"/>
      <c r="Y904" s="633"/>
      <c r="Z904" s="633"/>
    </row>
    <row r="905" spans="1:26" ht="12.75" customHeight="1" x14ac:dyDescent="0.2">
      <c r="A905" s="633"/>
      <c r="B905" s="633"/>
      <c r="C905" s="633"/>
      <c r="D905" s="633"/>
      <c r="E905" s="633"/>
      <c r="F905" s="633"/>
      <c r="G905" s="633"/>
      <c r="H905" s="633"/>
      <c r="I905" s="633"/>
      <c r="J905" s="633"/>
      <c r="K905" s="633"/>
      <c r="L905" s="633"/>
      <c r="M905" s="633"/>
      <c r="N905" s="633"/>
      <c r="O905" s="633"/>
      <c r="P905" s="633"/>
      <c r="Q905" s="633"/>
      <c r="R905" s="633"/>
      <c r="S905" s="633"/>
      <c r="T905" s="633"/>
      <c r="U905" s="633"/>
      <c r="V905" s="633"/>
      <c r="W905" s="633"/>
      <c r="X905" s="633"/>
      <c r="Y905" s="633"/>
      <c r="Z905" s="633"/>
    </row>
    <row r="906" spans="1:26" ht="12.75" customHeight="1" x14ac:dyDescent="0.2">
      <c r="A906" s="633"/>
      <c r="B906" s="633"/>
      <c r="C906" s="633"/>
      <c r="D906" s="633"/>
      <c r="E906" s="633"/>
      <c r="F906" s="633"/>
      <c r="G906" s="633"/>
      <c r="H906" s="633"/>
      <c r="I906" s="633"/>
      <c r="J906" s="633"/>
      <c r="K906" s="633"/>
      <c r="L906" s="633"/>
      <c r="M906" s="633"/>
      <c r="N906" s="633"/>
      <c r="O906" s="633"/>
      <c r="P906" s="633"/>
      <c r="Q906" s="633"/>
      <c r="R906" s="633"/>
      <c r="S906" s="633"/>
      <c r="T906" s="633"/>
      <c r="U906" s="633"/>
      <c r="V906" s="633"/>
      <c r="W906" s="633"/>
      <c r="X906" s="633"/>
      <c r="Y906" s="633"/>
      <c r="Z906" s="633"/>
    </row>
    <row r="907" spans="1:26" ht="12.75" customHeight="1" x14ac:dyDescent="0.2">
      <c r="A907" s="633"/>
      <c r="B907" s="633"/>
      <c r="C907" s="633"/>
      <c r="D907" s="633"/>
      <c r="E907" s="633"/>
      <c r="F907" s="633"/>
      <c r="G907" s="633"/>
      <c r="H907" s="633"/>
      <c r="I907" s="633"/>
      <c r="J907" s="633"/>
      <c r="K907" s="633"/>
      <c r="L907" s="633"/>
      <c r="M907" s="633"/>
      <c r="N907" s="633"/>
      <c r="O907" s="633"/>
      <c r="P907" s="633"/>
      <c r="Q907" s="633"/>
      <c r="R907" s="633"/>
      <c r="S907" s="633"/>
      <c r="T907" s="633"/>
      <c r="U907" s="633"/>
      <c r="V907" s="633"/>
      <c r="W907" s="633"/>
      <c r="X907" s="633"/>
      <c r="Y907" s="633"/>
      <c r="Z907" s="633"/>
    </row>
    <row r="908" spans="1:26" ht="12.75" customHeight="1" x14ac:dyDescent="0.2">
      <c r="A908" s="633"/>
      <c r="B908" s="633"/>
      <c r="C908" s="633"/>
      <c r="D908" s="633"/>
      <c r="E908" s="633"/>
      <c r="F908" s="633"/>
      <c r="G908" s="633"/>
      <c r="H908" s="633"/>
      <c r="I908" s="633"/>
      <c r="J908" s="633"/>
      <c r="K908" s="633"/>
      <c r="L908" s="633"/>
      <c r="M908" s="633"/>
      <c r="N908" s="633"/>
      <c r="O908" s="633"/>
      <c r="P908" s="633"/>
      <c r="Q908" s="633"/>
      <c r="R908" s="633"/>
      <c r="S908" s="633"/>
      <c r="T908" s="633"/>
      <c r="U908" s="633"/>
      <c r="V908" s="633"/>
      <c r="W908" s="633"/>
      <c r="X908" s="633"/>
      <c r="Y908" s="633"/>
      <c r="Z908" s="633"/>
    </row>
    <row r="909" spans="1:26" ht="12.75" customHeight="1" x14ac:dyDescent="0.2">
      <c r="A909" s="633"/>
      <c r="B909" s="633"/>
      <c r="C909" s="633"/>
      <c r="D909" s="633"/>
      <c r="E909" s="633"/>
      <c r="F909" s="633"/>
      <c r="G909" s="633"/>
      <c r="H909" s="633"/>
      <c r="I909" s="633"/>
      <c r="J909" s="633"/>
      <c r="K909" s="633"/>
      <c r="L909" s="633"/>
      <c r="M909" s="633"/>
      <c r="N909" s="633"/>
      <c r="O909" s="633"/>
      <c r="P909" s="633"/>
      <c r="Q909" s="633"/>
      <c r="R909" s="633"/>
      <c r="S909" s="633"/>
      <c r="T909" s="633"/>
      <c r="U909" s="633"/>
      <c r="V909" s="633"/>
      <c r="W909" s="633"/>
      <c r="X909" s="633"/>
      <c r="Y909" s="633"/>
      <c r="Z909" s="633"/>
    </row>
    <row r="910" spans="1:26" ht="12.75" customHeight="1" x14ac:dyDescent="0.2">
      <c r="A910" s="633"/>
      <c r="B910" s="633"/>
      <c r="C910" s="633"/>
      <c r="D910" s="633"/>
      <c r="E910" s="633"/>
      <c r="F910" s="633"/>
      <c r="G910" s="633"/>
      <c r="H910" s="633"/>
      <c r="I910" s="633"/>
      <c r="J910" s="633"/>
      <c r="K910" s="633"/>
      <c r="L910" s="633"/>
      <c r="M910" s="633"/>
      <c r="N910" s="633"/>
      <c r="O910" s="633"/>
      <c r="P910" s="633"/>
      <c r="Q910" s="633"/>
      <c r="R910" s="633"/>
      <c r="S910" s="633"/>
      <c r="T910" s="633"/>
      <c r="U910" s="633"/>
      <c r="V910" s="633"/>
      <c r="W910" s="633"/>
      <c r="X910" s="633"/>
      <c r="Y910" s="633"/>
      <c r="Z910" s="633"/>
    </row>
    <row r="911" spans="1:26" ht="12.75" customHeight="1" x14ac:dyDescent="0.2">
      <c r="A911" s="633"/>
      <c r="B911" s="633"/>
      <c r="C911" s="633"/>
      <c r="D911" s="633"/>
      <c r="E911" s="633"/>
      <c r="F911" s="633"/>
      <c r="G911" s="633"/>
      <c r="H911" s="633"/>
      <c r="I911" s="633"/>
      <c r="J911" s="633"/>
      <c r="K911" s="633"/>
      <c r="L911" s="633"/>
      <c r="M911" s="633"/>
      <c r="N911" s="633"/>
      <c r="O911" s="633"/>
      <c r="P911" s="633"/>
      <c r="Q911" s="633"/>
      <c r="R911" s="633"/>
      <c r="S911" s="633"/>
      <c r="T911" s="633"/>
      <c r="U911" s="633"/>
      <c r="V911" s="633"/>
      <c r="W911" s="633"/>
      <c r="X911" s="633"/>
      <c r="Y911" s="633"/>
      <c r="Z911" s="633"/>
    </row>
    <row r="912" spans="1:26" ht="12.75" customHeight="1" x14ac:dyDescent="0.2">
      <c r="A912" s="633"/>
      <c r="B912" s="633"/>
      <c r="C912" s="633"/>
      <c r="D912" s="633"/>
      <c r="E912" s="633"/>
      <c r="F912" s="633"/>
      <c r="G912" s="633"/>
      <c r="H912" s="633"/>
      <c r="I912" s="633"/>
      <c r="J912" s="633"/>
      <c r="K912" s="633"/>
      <c r="L912" s="633"/>
      <c r="M912" s="633"/>
      <c r="N912" s="633"/>
      <c r="O912" s="633"/>
      <c r="P912" s="633"/>
      <c r="Q912" s="633"/>
      <c r="R912" s="633"/>
      <c r="S912" s="633"/>
      <c r="T912" s="633"/>
      <c r="U912" s="633"/>
      <c r="V912" s="633"/>
      <c r="W912" s="633"/>
      <c r="X912" s="633"/>
      <c r="Y912" s="633"/>
      <c r="Z912" s="633"/>
    </row>
    <row r="913" spans="1:26" ht="12.75" customHeight="1" x14ac:dyDescent="0.2">
      <c r="A913" s="633"/>
      <c r="B913" s="633"/>
      <c r="C913" s="633"/>
      <c r="D913" s="633"/>
      <c r="E913" s="633"/>
      <c r="F913" s="633"/>
      <c r="G913" s="633"/>
      <c r="H913" s="633"/>
      <c r="I913" s="633"/>
      <c r="J913" s="633"/>
      <c r="K913" s="633"/>
      <c r="L913" s="633"/>
      <c r="M913" s="633"/>
      <c r="N913" s="633"/>
      <c r="O913" s="633"/>
      <c r="P913" s="633"/>
      <c r="Q913" s="633"/>
      <c r="R913" s="633"/>
      <c r="S913" s="633"/>
      <c r="T913" s="633"/>
      <c r="U913" s="633"/>
      <c r="V913" s="633"/>
      <c r="W913" s="633"/>
      <c r="X913" s="633"/>
      <c r="Y913" s="633"/>
      <c r="Z913" s="633"/>
    </row>
    <row r="914" spans="1:26" ht="12.75" customHeight="1" x14ac:dyDescent="0.2">
      <c r="A914" s="633"/>
      <c r="B914" s="633"/>
      <c r="C914" s="633"/>
      <c r="D914" s="633"/>
      <c r="E914" s="633"/>
      <c r="F914" s="633"/>
      <c r="G914" s="633"/>
      <c r="H914" s="633"/>
      <c r="I914" s="633"/>
      <c r="J914" s="633"/>
      <c r="K914" s="633"/>
      <c r="L914" s="633"/>
      <c r="M914" s="633"/>
      <c r="N914" s="633"/>
      <c r="O914" s="633"/>
      <c r="P914" s="633"/>
      <c r="Q914" s="633"/>
      <c r="R914" s="633"/>
      <c r="S914" s="633"/>
      <c r="T914" s="633"/>
      <c r="U914" s="633"/>
      <c r="V914" s="633"/>
      <c r="W914" s="633"/>
      <c r="X914" s="633"/>
      <c r="Y914" s="633"/>
      <c r="Z914" s="633"/>
    </row>
    <row r="915" spans="1:26" ht="12.75" customHeight="1" x14ac:dyDescent="0.2">
      <c r="A915" s="633"/>
      <c r="B915" s="633"/>
      <c r="C915" s="633"/>
      <c r="D915" s="633"/>
      <c r="E915" s="633"/>
      <c r="F915" s="633"/>
      <c r="G915" s="633"/>
      <c r="H915" s="633"/>
      <c r="I915" s="633"/>
      <c r="J915" s="633"/>
      <c r="K915" s="633"/>
      <c r="L915" s="633"/>
      <c r="M915" s="633"/>
      <c r="N915" s="633"/>
      <c r="O915" s="633"/>
      <c r="P915" s="633"/>
      <c r="Q915" s="633"/>
      <c r="R915" s="633"/>
      <c r="S915" s="633"/>
      <c r="T915" s="633"/>
      <c r="U915" s="633"/>
      <c r="V915" s="633"/>
      <c r="W915" s="633"/>
      <c r="X915" s="633"/>
      <c r="Y915" s="633"/>
      <c r="Z915" s="633"/>
    </row>
    <row r="916" spans="1:26" ht="12.75" customHeight="1" x14ac:dyDescent="0.2">
      <c r="A916" s="633"/>
      <c r="B916" s="633"/>
      <c r="C916" s="633"/>
      <c r="D916" s="633"/>
      <c r="E916" s="633"/>
      <c r="F916" s="633"/>
      <c r="G916" s="633"/>
      <c r="H916" s="633"/>
      <c r="I916" s="633"/>
      <c r="J916" s="633"/>
      <c r="K916" s="633"/>
      <c r="L916" s="633"/>
      <c r="M916" s="633"/>
      <c r="N916" s="633"/>
      <c r="O916" s="633"/>
      <c r="P916" s="633"/>
      <c r="Q916" s="633"/>
      <c r="R916" s="633"/>
      <c r="S916" s="633"/>
      <c r="T916" s="633"/>
      <c r="U916" s="633"/>
      <c r="V916" s="633"/>
      <c r="W916" s="633"/>
      <c r="X916" s="633"/>
      <c r="Y916" s="633"/>
      <c r="Z916" s="633"/>
    </row>
    <row r="917" spans="1:26" ht="12.75" customHeight="1" x14ac:dyDescent="0.2">
      <c r="A917" s="633"/>
      <c r="B917" s="633"/>
      <c r="C917" s="633"/>
      <c r="D917" s="633"/>
      <c r="E917" s="633"/>
      <c r="F917" s="633"/>
      <c r="G917" s="633"/>
      <c r="H917" s="633"/>
      <c r="I917" s="633"/>
      <c r="J917" s="633"/>
      <c r="K917" s="633"/>
      <c r="L917" s="633"/>
      <c r="M917" s="633"/>
      <c r="N917" s="633"/>
      <c r="O917" s="633"/>
      <c r="P917" s="633"/>
      <c r="Q917" s="633"/>
      <c r="R917" s="633"/>
      <c r="S917" s="633"/>
      <c r="T917" s="633"/>
      <c r="U917" s="633"/>
      <c r="V917" s="633"/>
      <c r="W917" s="633"/>
      <c r="X917" s="633"/>
      <c r="Y917" s="633"/>
      <c r="Z917" s="633"/>
    </row>
    <row r="918" spans="1:26" ht="12.75" customHeight="1" x14ac:dyDescent="0.2">
      <c r="A918" s="633"/>
      <c r="B918" s="633"/>
      <c r="C918" s="633"/>
      <c r="D918" s="633"/>
      <c r="E918" s="633"/>
      <c r="F918" s="633"/>
      <c r="G918" s="633"/>
      <c r="H918" s="633"/>
      <c r="I918" s="633"/>
      <c r="J918" s="633"/>
      <c r="K918" s="633"/>
      <c r="L918" s="633"/>
      <c r="M918" s="633"/>
      <c r="N918" s="633"/>
      <c r="O918" s="633"/>
      <c r="P918" s="633"/>
      <c r="Q918" s="633"/>
      <c r="R918" s="633"/>
      <c r="S918" s="633"/>
      <c r="T918" s="633"/>
      <c r="U918" s="633"/>
      <c r="V918" s="633"/>
      <c r="W918" s="633"/>
      <c r="X918" s="633"/>
      <c r="Y918" s="633"/>
      <c r="Z918" s="633"/>
    </row>
    <row r="919" spans="1:26" ht="12.75" customHeight="1" x14ac:dyDescent="0.2">
      <c r="A919" s="633"/>
      <c r="B919" s="633"/>
      <c r="C919" s="633"/>
      <c r="D919" s="633"/>
      <c r="E919" s="633"/>
      <c r="F919" s="633"/>
      <c r="G919" s="633"/>
      <c r="H919" s="633"/>
      <c r="I919" s="633"/>
      <c r="J919" s="633"/>
      <c r="K919" s="633"/>
      <c r="L919" s="633"/>
      <c r="M919" s="633"/>
      <c r="N919" s="633"/>
      <c r="O919" s="633"/>
      <c r="P919" s="633"/>
      <c r="Q919" s="633"/>
      <c r="R919" s="633"/>
      <c r="S919" s="633"/>
      <c r="T919" s="633"/>
      <c r="U919" s="633"/>
      <c r="V919" s="633"/>
      <c r="W919" s="633"/>
      <c r="X919" s="633"/>
      <c r="Y919" s="633"/>
      <c r="Z919" s="633"/>
    </row>
    <row r="920" spans="1:26" ht="12.75" customHeight="1" x14ac:dyDescent="0.2">
      <c r="A920" s="633"/>
      <c r="B920" s="633"/>
      <c r="C920" s="633"/>
      <c r="D920" s="633"/>
      <c r="E920" s="633"/>
      <c r="F920" s="633"/>
      <c r="G920" s="633"/>
      <c r="H920" s="633"/>
      <c r="I920" s="633"/>
      <c r="J920" s="633"/>
      <c r="K920" s="633"/>
      <c r="L920" s="633"/>
      <c r="M920" s="633"/>
      <c r="N920" s="633"/>
      <c r="O920" s="633"/>
      <c r="P920" s="633"/>
      <c r="Q920" s="633"/>
      <c r="R920" s="633"/>
      <c r="S920" s="633"/>
      <c r="T920" s="633"/>
      <c r="U920" s="633"/>
      <c r="V920" s="633"/>
      <c r="W920" s="633"/>
      <c r="X920" s="633"/>
      <c r="Y920" s="633"/>
      <c r="Z920" s="633"/>
    </row>
    <row r="921" spans="1:26" ht="12.75" customHeight="1" x14ac:dyDescent="0.2">
      <c r="A921" s="633"/>
      <c r="B921" s="633"/>
      <c r="C921" s="633"/>
      <c r="D921" s="633"/>
      <c r="E921" s="633"/>
      <c r="F921" s="633"/>
      <c r="G921" s="633"/>
      <c r="H921" s="633"/>
      <c r="I921" s="633"/>
      <c r="J921" s="633"/>
      <c r="K921" s="633"/>
      <c r="L921" s="633"/>
      <c r="M921" s="633"/>
      <c r="N921" s="633"/>
      <c r="O921" s="633"/>
      <c r="P921" s="633"/>
      <c r="Q921" s="633"/>
      <c r="R921" s="633"/>
      <c r="S921" s="633"/>
      <c r="T921" s="633"/>
      <c r="U921" s="633"/>
      <c r="V921" s="633"/>
      <c r="W921" s="633"/>
      <c r="X921" s="633"/>
      <c r="Y921" s="633"/>
      <c r="Z921" s="633"/>
    </row>
    <row r="922" spans="1:26" ht="12.75" customHeight="1" x14ac:dyDescent="0.2">
      <c r="A922" s="633"/>
      <c r="B922" s="633"/>
      <c r="C922" s="633"/>
      <c r="D922" s="633"/>
      <c r="E922" s="633"/>
      <c r="F922" s="633"/>
      <c r="G922" s="633"/>
      <c r="H922" s="633"/>
      <c r="I922" s="633"/>
      <c r="J922" s="633"/>
      <c r="K922" s="633"/>
      <c r="L922" s="633"/>
      <c r="M922" s="633"/>
      <c r="N922" s="633"/>
      <c r="O922" s="633"/>
      <c r="P922" s="633"/>
      <c r="Q922" s="633"/>
      <c r="R922" s="633"/>
      <c r="S922" s="633"/>
      <c r="T922" s="633"/>
      <c r="U922" s="633"/>
      <c r="V922" s="633"/>
      <c r="W922" s="633"/>
      <c r="X922" s="633"/>
      <c r="Y922" s="633"/>
      <c r="Z922" s="633"/>
    </row>
    <row r="923" spans="1:26" ht="12.75" customHeight="1" x14ac:dyDescent="0.2">
      <c r="A923" s="633"/>
      <c r="B923" s="633"/>
      <c r="C923" s="633"/>
      <c r="D923" s="633"/>
      <c r="E923" s="633"/>
      <c r="F923" s="633"/>
      <c r="G923" s="633"/>
      <c r="H923" s="633"/>
      <c r="I923" s="633"/>
      <c r="J923" s="633"/>
      <c r="K923" s="633"/>
      <c r="L923" s="633"/>
      <c r="M923" s="633"/>
      <c r="N923" s="633"/>
      <c r="O923" s="633"/>
      <c r="P923" s="633"/>
      <c r="Q923" s="633"/>
      <c r="R923" s="633"/>
      <c r="S923" s="633"/>
      <c r="T923" s="633"/>
      <c r="U923" s="633"/>
      <c r="V923" s="633"/>
      <c r="W923" s="633"/>
      <c r="X923" s="633"/>
      <c r="Y923" s="633"/>
      <c r="Z923" s="633"/>
    </row>
    <row r="924" spans="1:26" ht="12.75" customHeight="1" x14ac:dyDescent="0.2">
      <c r="A924" s="633"/>
      <c r="B924" s="633"/>
      <c r="C924" s="633"/>
      <c r="D924" s="633"/>
      <c r="E924" s="633"/>
      <c r="F924" s="633"/>
      <c r="G924" s="633"/>
      <c r="H924" s="633"/>
      <c r="I924" s="633"/>
      <c r="J924" s="633"/>
      <c r="K924" s="633"/>
      <c r="L924" s="633"/>
      <c r="M924" s="633"/>
      <c r="N924" s="633"/>
      <c r="O924" s="633"/>
      <c r="P924" s="633"/>
      <c r="Q924" s="633"/>
      <c r="R924" s="633"/>
      <c r="S924" s="633"/>
      <c r="T924" s="633"/>
      <c r="U924" s="633"/>
      <c r="V924" s="633"/>
      <c r="W924" s="633"/>
      <c r="X924" s="633"/>
      <c r="Y924" s="633"/>
      <c r="Z924" s="633"/>
    </row>
    <row r="925" spans="1:26" ht="12.75" customHeight="1" x14ac:dyDescent="0.2">
      <c r="A925" s="633"/>
      <c r="B925" s="633"/>
      <c r="C925" s="633"/>
      <c r="D925" s="633"/>
      <c r="E925" s="633"/>
      <c r="F925" s="633"/>
      <c r="G925" s="633"/>
      <c r="H925" s="633"/>
      <c r="I925" s="633"/>
      <c r="J925" s="633"/>
      <c r="K925" s="633"/>
      <c r="L925" s="633"/>
      <c r="M925" s="633"/>
      <c r="N925" s="633"/>
      <c r="O925" s="633"/>
      <c r="P925" s="633"/>
      <c r="Q925" s="633"/>
      <c r="R925" s="633"/>
      <c r="S925" s="633"/>
      <c r="T925" s="633"/>
      <c r="U925" s="633"/>
      <c r="V925" s="633"/>
      <c r="W925" s="633"/>
      <c r="X925" s="633"/>
      <c r="Y925" s="633"/>
      <c r="Z925" s="633"/>
    </row>
    <row r="926" spans="1:26" ht="12.75" customHeight="1" x14ac:dyDescent="0.2">
      <c r="A926" s="633"/>
      <c r="B926" s="633"/>
      <c r="C926" s="633"/>
      <c r="D926" s="633"/>
      <c r="E926" s="633"/>
      <c r="F926" s="633"/>
      <c r="G926" s="633"/>
      <c r="H926" s="633"/>
      <c r="I926" s="633"/>
      <c r="J926" s="633"/>
      <c r="K926" s="633"/>
      <c r="L926" s="633"/>
      <c r="M926" s="633"/>
      <c r="N926" s="633"/>
      <c r="O926" s="633"/>
      <c r="P926" s="633"/>
      <c r="Q926" s="633"/>
      <c r="R926" s="633"/>
      <c r="S926" s="633"/>
      <c r="T926" s="633"/>
      <c r="U926" s="633"/>
      <c r="V926" s="633"/>
      <c r="W926" s="633"/>
      <c r="X926" s="633"/>
      <c r="Y926" s="633"/>
      <c r="Z926" s="633"/>
    </row>
    <row r="927" spans="1:26" ht="12.75" customHeight="1" x14ac:dyDescent="0.2">
      <c r="A927" s="633"/>
      <c r="B927" s="633"/>
      <c r="C927" s="633"/>
      <c r="D927" s="633"/>
      <c r="E927" s="633"/>
      <c r="F927" s="633"/>
      <c r="G927" s="633"/>
      <c r="H927" s="633"/>
      <c r="I927" s="633"/>
      <c r="J927" s="633"/>
      <c r="K927" s="633"/>
      <c r="L927" s="633"/>
      <c r="M927" s="633"/>
      <c r="N927" s="633"/>
      <c r="O927" s="633"/>
      <c r="P927" s="633"/>
      <c r="Q927" s="633"/>
      <c r="R927" s="633"/>
      <c r="S927" s="633"/>
      <c r="T927" s="633"/>
      <c r="U927" s="633"/>
      <c r="V927" s="633"/>
      <c r="W927" s="633"/>
      <c r="X927" s="633"/>
      <c r="Y927" s="633"/>
      <c r="Z927" s="633"/>
    </row>
    <row r="928" spans="1:26" ht="12.75" customHeight="1" x14ac:dyDescent="0.2">
      <c r="A928" s="633"/>
      <c r="B928" s="633"/>
      <c r="C928" s="633"/>
      <c r="D928" s="633"/>
      <c r="E928" s="633"/>
      <c r="F928" s="633"/>
      <c r="G928" s="633"/>
      <c r="H928" s="633"/>
      <c r="I928" s="633"/>
      <c r="J928" s="633"/>
      <c r="K928" s="633"/>
      <c r="L928" s="633"/>
      <c r="M928" s="633"/>
      <c r="N928" s="633"/>
      <c r="O928" s="633"/>
      <c r="P928" s="633"/>
      <c r="Q928" s="633"/>
      <c r="R928" s="633"/>
      <c r="S928" s="633"/>
      <c r="T928" s="633"/>
      <c r="U928" s="633"/>
      <c r="V928" s="633"/>
      <c r="W928" s="633"/>
      <c r="X928" s="633"/>
      <c r="Y928" s="633"/>
      <c r="Z928" s="633"/>
    </row>
    <row r="929" spans="1:26" ht="12.75" customHeight="1" x14ac:dyDescent="0.2">
      <c r="A929" s="633"/>
      <c r="B929" s="633"/>
      <c r="C929" s="633"/>
      <c r="D929" s="633"/>
      <c r="E929" s="633"/>
      <c r="F929" s="633"/>
      <c r="G929" s="633"/>
      <c r="H929" s="633"/>
      <c r="I929" s="633"/>
      <c r="J929" s="633"/>
      <c r="K929" s="633"/>
      <c r="L929" s="633"/>
      <c r="M929" s="633"/>
      <c r="N929" s="633"/>
      <c r="O929" s="633"/>
      <c r="P929" s="633"/>
      <c r="Q929" s="633"/>
      <c r="R929" s="633"/>
      <c r="S929" s="633"/>
      <c r="T929" s="633"/>
      <c r="U929" s="633"/>
      <c r="V929" s="633"/>
      <c r="W929" s="633"/>
      <c r="X929" s="633"/>
      <c r="Y929" s="633"/>
      <c r="Z929" s="633"/>
    </row>
    <row r="930" spans="1:26" ht="12.75" customHeight="1" x14ac:dyDescent="0.2">
      <c r="A930" s="633"/>
      <c r="B930" s="633"/>
      <c r="C930" s="633"/>
      <c r="D930" s="633"/>
      <c r="E930" s="633"/>
      <c r="F930" s="633"/>
      <c r="G930" s="633"/>
      <c r="H930" s="633"/>
      <c r="I930" s="633"/>
      <c r="J930" s="633"/>
      <c r="K930" s="633"/>
      <c r="L930" s="633"/>
      <c r="M930" s="633"/>
      <c r="N930" s="633"/>
      <c r="O930" s="633"/>
      <c r="P930" s="633"/>
      <c r="Q930" s="633"/>
      <c r="R930" s="633"/>
      <c r="S930" s="633"/>
      <c r="T930" s="633"/>
      <c r="U930" s="633"/>
      <c r="V930" s="633"/>
      <c r="W930" s="633"/>
      <c r="X930" s="633"/>
      <c r="Y930" s="633"/>
      <c r="Z930" s="633"/>
    </row>
    <row r="931" spans="1:26" ht="12.75" customHeight="1" x14ac:dyDescent="0.2">
      <c r="A931" s="633"/>
      <c r="B931" s="633"/>
      <c r="C931" s="633"/>
      <c r="D931" s="633"/>
      <c r="E931" s="633"/>
      <c r="F931" s="633"/>
      <c r="G931" s="633"/>
      <c r="H931" s="633"/>
      <c r="I931" s="633"/>
      <c r="J931" s="633"/>
      <c r="K931" s="633"/>
      <c r="L931" s="633"/>
      <c r="M931" s="633"/>
      <c r="N931" s="633"/>
      <c r="O931" s="633"/>
      <c r="P931" s="633"/>
      <c r="Q931" s="633"/>
      <c r="R931" s="633"/>
      <c r="S931" s="633"/>
      <c r="T931" s="633"/>
      <c r="U931" s="633"/>
      <c r="V931" s="633"/>
      <c r="W931" s="633"/>
      <c r="X931" s="633"/>
      <c r="Y931" s="633"/>
      <c r="Z931" s="633"/>
    </row>
    <row r="932" spans="1:26" ht="12.75" customHeight="1" x14ac:dyDescent="0.2">
      <c r="A932" s="633"/>
      <c r="B932" s="633"/>
      <c r="C932" s="633"/>
      <c r="D932" s="633"/>
      <c r="E932" s="633"/>
      <c r="F932" s="633"/>
      <c r="G932" s="633"/>
      <c r="H932" s="633"/>
      <c r="I932" s="633"/>
      <c r="J932" s="633"/>
      <c r="K932" s="633"/>
      <c r="L932" s="633"/>
      <c r="M932" s="633"/>
      <c r="N932" s="633"/>
      <c r="O932" s="633"/>
      <c r="P932" s="633"/>
      <c r="Q932" s="633"/>
      <c r="R932" s="633"/>
      <c r="S932" s="633"/>
      <c r="T932" s="633"/>
      <c r="U932" s="633"/>
      <c r="V932" s="633"/>
      <c r="W932" s="633"/>
      <c r="X932" s="633"/>
      <c r="Y932" s="633"/>
      <c r="Z932" s="633"/>
    </row>
    <row r="933" spans="1:26" ht="12.75" customHeight="1" x14ac:dyDescent="0.2">
      <c r="A933" s="633"/>
      <c r="B933" s="633"/>
      <c r="C933" s="633"/>
      <c r="D933" s="633"/>
      <c r="E933" s="633"/>
      <c r="F933" s="633"/>
      <c r="G933" s="633"/>
      <c r="H933" s="633"/>
      <c r="I933" s="633"/>
      <c r="J933" s="633"/>
      <c r="K933" s="633"/>
      <c r="L933" s="633"/>
      <c r="M933" s="633"/>
      <c r="N933" s="633"/>
      <c r="O933" s="633"/>
      <c r="P933" s="633"/>
      <c r="Q933" s="633"/>
      <c r="R933" s="633"/>
      <c r="S933" s="633"/>
      <c r="T933" s="633"/>
      <c r="U933" s="633"/>
      <c r="V933" s="633"/>
      <c r="W933" s="633"/>
      <c r="X933" s="633"/>
      <c r="Y933" s="633"/>
      <c r="Z933" s="633"/>
    </row>
    <row r="934" spans="1:26" ht="12.75" customHeight="1" x14ac:dyDescent="0.2">
      <c r="A934" s="633"/>
      <c r="B934" s="633"/>
      <c r="C934" s="633"/>
      <c r="D934" s="633"/>
      <c r="E934" s="633"/>
      <c r="F934" s="633"/>
      <c r="G934" s="633"/>
      <c r="H934" s="633"/>
      <c r="I934" s="633"/>
      <c r="J934" s="633"/>
      <c r="K934" s="633"/>
      <c r="L934" s="633"/>
      <c r="M934" s="633"/>
      <c r="N934" s="633"/>
      <c r="O934" s="633"/>
      <c r="P934" s="633"/>
      <c r="Q934" s="633"/>
      <c r="R934" s="633"/>
      <c r="S934" s="633"/>
      <c r="T934" s="633"/>
      <c r="U934" s="633"/>
      <c r="V934" s="633"/>
      <c r="W934" s="633"/>
      <c r="X934" s="633"/>
      <c r="Y934" s="633"/>
      <c r="Z934" s="633"/>
    </row>
    <row r="935" spans="1:26" ht="12.75" customHeight="1" x14ac:dyDescent="0.2">
      <c r="A935" s="633"/>
      <c r="B935" s="633"/>
      <c r="C935" s="633"/>
      <c r="D935" s="633"/>
      <c r="E935" s="633"/>
      <c r="F935" s="633"/>
      <c r="G935" s="633"/>
      <c r="H935" s="633"/>
      <c r="I935" s="633"/>
      <c r="J935" s="633"/>
      <c r="K935" s="633"/>
      <c r="L935" s="633"/>
      <c r="M935" s="633"/>
      <c r="N935" s="633"/>
      <c r="O935" s="633"/>
      <c r="P935" s="633"/>
      <c r="Q935" s="633"/>
      <c r="R935" s="633"/>
      <c r="S935" s="633"/>
      <c r="T935" s="633"/>
      <c r="U935" s="633"/>
      <c r="V935" s="633"/>
      <c r="W935" s="633"/>
      <c r="X935" s="633"/>
      <c r="Y935" s="633"/>
      <c r="Z935" s="633"/>
    </row>
    <row r="936" spans="1:26" ht="12.75" customHeight="1" x14ac:dyDescent="0.2">
      <c r="A936" s="633"/>
      <c r="B936" s="633"/>
      <c r="C936" s="633"/>
      <c r="D936" s="633"/>
      <c r="E936" s="633"/>
      <c r="F936" s="633"/>
      <c r="G936" s="633"/>
      <c r="H936" s="633"/>
      <c r="I936" s="633"/>
      <c r="J936" s="633"/>
      <c r="K936" s="633"/>
      <c r="L936" s="633"/>
      <c r="M936" s="633"/>
      <c r="N936" s="633"/>
      <c r="O936" s="633"/>
      <c r="P936" s="633"/>
      <c r="Q936" s="633"/>
      <c r="R936" s="633"/>
      <c r="S936" s="633"/>
      <c r="T936" s="633"/>
      <c r="U936" s="633"/>
      <c r="V936" s="633"/>
      <c r="W936" s="633"/>
      <c r="X936" s="633"/>
      <c r="Y936" s="633"/>
      <c r="Z936" s="633"/>
    </row>
    <row r="937" spans="1:26" ht="12.75" customHeight="1" x14ac:dyDescent="0.2">
      <c r="A937" s="633"/>
      <c r="B937" s="633"/>
      <c r="C937" s="633"/>
      <c r="D937" s="633"/>
      <c r="E937" s="633"/>
      <c r="F937" s="633"/>
      <c r="G937" s="633"/>
      <c r="H937" s="633"/>
      <c r="I937" s="633"/>
      <c r="J937" s="633"/>
      <c r="K937" s="633"/>
      <c r="L937" s="633"/>
      <c r="M937" s="633"/>
      <c r="N937" s="633"/>
      <c r="O937" s="633"/>
      <c r="P937" s="633"/>
      <c r="Q937" s="633"/>
      <c r="R937" s="633"/>
      <c r="S937" s="633"/>
      <c r="T937" s="633"/>
      <c r="U937" s="633"/>
      <c r="V937" s="633"/>
      <c r="W937" s="633"/>
      <c r="X937" s="633"/>
      <c r="Y937" s="633"/>
      <c r="Z937" s="633"/>
    </row>
    <row r="938" spans="1:26" ht="12.75" customHeight="1" x14ac:dyDescent="0.2">
      <c r="A938" s="633"/>
      <c r="B938" s="633"/>
      <c r="C938" s="633"/>
      <c r="D938" s="633"/>
      <c r="E938" s="633"/>
      <c r="F938" s="633"/>
      <c r="G938" s="633"/>
      <c r="H938" s="633"/>
      <c r="I938" s="633"/>
      <c r="J938" s="633"/>
      <c r="K938" s="633"/>
      <c r="L938" s="633"/>
      <c r="M938" s="633"/>
      <c r="N938" s="633"/>
      <c r="O938" s="633"/>
      <c r="P938" s="633"/>
      <c r="Q938" s="633"/>
      <c r="R938" s="633"/>
      <c r="S938" s="633"/>
      <c r="T938" s="633"/>
      <c r="U938" s="633"/>
      <c r="V938" s="633"/>
      <c r="W938" s="633"/>
      <c r="X938" s="633"/>
      <c r="Y938" s="633"/>
      <c r="Z938" s="633"/>
    </row>
    <row r="939" spans="1:26" ht="12.75" customHeight="1" x14ac:dyDescent="0.2">
      <c r="A939" s="633"/>
      <c r="B939" s="633"/>
      <c r="C939" s="633"/>
      <c r="D939" s="633"/>
      <c r="E939" s="633"/>
      <c r="F939" s="633"/>
      <c r="G939" s="633"/>
      <c r="H939" s="633"/>
      <c r="I939" s="633"/>
      <c r="J939" s="633"/>
      <c r="K939" s="633"/>
      <c r="L939" s="633"/>
      <c r="M939" s="633"/>
      <c r="N939" s="633"/>
      <c r="O939" s="633"/>
      <c r="P939" s="633"/>
      <c r="Q939" s="633"/>
      <c r="R939" s="633"/>
      <c r="S939" s="633"/>
      <c r="T939" s="633"/>
      <c r="U939" s="633"/>
      <c r="V939" s="633"/>
      <c r="W939" s="633"/>
      <c r="X939" s="633"/>
      <c r="Y939" s="633"/>
      <c r="Z939" s="633"/>
    </row>
    <row r="940" spans="1:26" ht="12.75" customHeight="1" x14ac:dyDescent="0.2">
      <c r="A940" s="633"/>
      <c r="B940" s="633"/>
      <c r="C940" s="633"/>
      <c r="D940" s="633"/>
      <c r="E940" s="633"/>
      <c r="F940" s="633"/>
      <c r="G940" s="633"/>
      <c r="H940" s="633"/>
      <c r="I940" s="633"/>
      <c r="J940" s="633"/>
      <c r="K940" s="633"/>
      <c r="L940" s="633"/>
      <c r="M940" s="633"/>
      <c r="N940" s="633"/>
      <c r="O940" s="633"/>
      <c r="P940" s="633"/>
      <c r="Q940" s="633"/>
      <c r="R940" s="633"/>
      <c r="S940" s="633"/>
      <c r="T940" s="633"/>
      <c r="U940" s="633"/>
      <c r="V940" s="633"/>
      <c r="W940" s="633"/>
      <c r="X940" s="633"/>
      <c r="Y940" s="633"/>
      <c r="Z940" s="633"/>
    </row>
    <row r="941" spans="1:26" ht="12.75" customHeight="1" x14ac:dyDescent="0.2">
      <c r="A941" s="633"/>
      <c r="B941" s="633"/>
      <c r="C941" s="633"/>
      <c r="D941" s="633"/>
      <c r="E941" s="633"/>
      <c r="F941" s="633"/>
      <c r="G941" s="633"/>
      <c r="H941" s="633"/>
      <c r="I941" s="633"/>
      <c r="J941" s="633"/>
      <c r="K941" s="633"/>
      <c r="L941" s="633"/>
      <c r="M941" s="633"/>
      <c r="N941" s="633"/>
      <c r="O941" s="633"/>
      <c r="P941" s="633"/>
      <c r="Q941" s="633"/>
      <c r="R941" s="633"/>
      <c r="S941" s="633"/>
      <c r="T941" s="633"/>
      <c r="U941" s="633"/>
      <c r="V941" s="633"/>
      <c r="W941" s="633"/>
      <c r="X941" s="633"/>
      <c r="Y941" s="633"/>
      <c r="Z941" s="633"/>
    </row>
    <row r="942" spans="1:26" ht="12.75" customHeight="1" x14ac:dyDescent="0.2">
      <c r="A942" s="633"/>
      <c r="B942" s="633"/>
      <c r="C942" s="633"/>
      <c r="D942" s="633"/>
      <c r="E942" s="633"/>
      <c r="F942" s="633"/>
      <c r="G942" s="633"/>
      <c r="H942" s="633"/>
      <c r="I942" s="633"/>
      <c r="J942" s="633"/>
      <c r="K942" s="633"/>
      <c r="L942" s="633"/>
      <c r="M942" s="633"/>
      <c r="N942" s="633"/>
      <c r="O942" s="633"/>
      <c r="P942" s="633"/>
      <c r="Q942" s="633"/>
      <c r="R942" s="633"/>
      <c r="S942" s="633"/>
      <c r="T942" s="633"/>
      <c r="U942" s="633"/>
      <c r="V942" s="633"/>
      <c r="W942" s="633"/>
      <c r="X942" s="633"/>
      <c r="Y942" s="633"/>
      <c r="Z942" s="633"/>
    </row>
    <row r="943" spans="1:26" ht="12.75" customHeight="1" x14ac:dyDescent="0.2">
      <c r="A943" s="633"/>
      <c r="B943" s="633"/>
      <c r="C943" s="633"/>
      <c r="D943" s="633"/>
      <c r="E943" s="633"/>
      <c r="F943" s="633"/>
      <c r="G943" s="633"/>
      <c r="H943" s="633"/>
      <c r="I943" s="633"/>
      <c r="J943" s="633"/>
      <c r="K943" s="633"/>
      <c r="L943" s="633"/>
      <c r="M943" s="633"/>
      <c r="N943" s="633"/>
      <c r="O943" s="633"/>
      <c r="P943" s="633"/>
      <c r="Q943" s="633"/>
      <c r="R943" s="633"/>
      <c r="S943" s="633"/>
      <c r="T943" s="633"/>
      <c r="U943" s="633"/>
      <c r="V943" s="633"/>
      <c r="W943" s="633"/>
      <c r="X943" s="633"/>
      <c r="Y943" s="633"/>
      <c r="Z943" s="633"/>
    </row>
    <row r="944" spans="1:26" ht="12.75" customHeight="1" x14ac:dyDescent="0.2">
      <c r="A944" s="633"/>
      <c r="B944" s="633"/>
      <c r="C944" s="633"/>
      <c r="D944" s="633"/>
      <c r="E944" s="633"/>
      <c r="F944" s="633"/>
      <c r="G944" s="633"/>
      <c r="H944" s="633"/>
      <c r="I944" s="633"/>
      <c r="J944" s="633"/>
      <c r="K944" s="633"/>
      <c r="L944" s="633"/>
      <c r="M944" s="633"/>
      <c r="N944" s="633"/>
      <c r="O944" s="633"/>
      <c r="P944" s="633"/>
      <c r="Q944" s="633"/>
      <c r="R944" s="633"/>
      <c r="S944" s="633"/>
      <c r="T944" s="633"/>
      <c r="U944" s="633"/>
      <c r="V944" s="633"/>
      <c r="W944" s="633"/>
      <c r="X944" s="633"/>
      <c r="Y944" s="633"/>
      <c r="Z944" s="633"/>
    </row>
    <row r="945" spans="1:26" ht="12.75" customHeight="1" x14ac:dyDescent="0.2">
      <c r="A945" s="633"/>
      <c r="B945" s="633"/>
      <c r="C945" s="633"/>
      <c r="D945" s="633"/>
      <c r="E945" s="633"/>
      <c r="F945" s="633"/>
      <c r="G945" s="633"/>
      <c r="H945" s="633"/>
      <c r="I945" s="633"/>
      <c r="J945" s="633"/>
      <c r="K945" s="633"/>
      <c r="L945" s="633"/>
      <c r="M945" s="633"/>
      <c r="N945" s="633"/>
      <c r="O945" s="633"/>
      <c r="P945" s="633"/>
      <c r="Q945" s="633"/>
      <c r="R945" s="633"/>
      <c r="S945" s="633"/>
      <c r="T945" s="633"/>
      <c r="U945" s="633"/>
      <c r="V945" s="633"/>
      <c r="W945" s="633"/>
      <c r="X945" s="633"/>
      <c r="Y945" s="633"/>
      <c r="Z945" s="633"/>
    </row>
    <row r="946" spans="1:26" ht="12.75" customHeight="1" x14ac:dyDescent="0.2">
      <c r="A946" s="633"/>
      <c r="B946" s="633"/>
      <c r="C946" s="633"/>
      <c r="D946" s="633"/>
      <c r="E946" s="633"/>
      <c r="F946" s="633"/>
      <c r="G946" s="633"/>
      <c r="H946" s="633"/>
      <c r="I946" s="633"/>
      <c r="J946" s="633"/>
      <c r="K946" s="633"/>
      <c r="L946" s="633"/>
      <c r="M946" s="633"/>
      <c r="N946" s="633"/>
      <c r="O946" s="633"/>
      <c r="P946" s="633"/>
      <c r="Q946" s="633"/>
      <c r="R946" s="633"/>
      <c r="S946" s="633"/>
      <c r="T946" s="633"/>
      <c r="U946" s="633"/>
      <c r="V946" s="633"/>
      <c r="W946" s="633"/>
      <c r="X946" s="633"/>
      <c r="Y946" s="633"/>
      <c r="Z946" s="633"/>
    </row>
    <row r="947" spans="1:26" ht="12.75" customHeight="1" x14ac:dyDescent="0.2">
      <c r="A947" s="633"/>
      <c r="B947" s="633"/>
      <c r="C947" s="633"/>
      <c r="D947" s="633"/>
      <c r="E947" s="633"/>
      <c r="F947" s="633"/>
      <c r="G947" s="633"/>
      <c r="H947" s="633"/>
      <c r="I947" s="633"/>
      <c r="J947" s="633"/>
      <c r="K947" s="633"/>
      <c r="L947" s="633"/>
      <c r="M947" s="633"/>
      <c r="N947" s="633"/>
      <c r="O947" s="633"/>
      <c r="P947" s="633"/>
      <c r="Q947" s="633"/>
      <c r="R947" s="633"/>
      <c r="S947" s="633"/>
      <c r="T947" s="633"/>
      <c r="U947" s="633"/>
      <c r="V947" s="633"/>
      <c r="W947" s="633"/>
      <c r="X947" s="633"/>
      <c r="Y947" s="633"/>
      <c r="Z947" s="633"/>
    </row>
    <row r="948" spans="1:26" ht="12.75" customHeight="1" x14ac:dyDescent="0.2">
      <c r="A948" s="633"/>
      <c r="B948" s="633"/>
      <c r="C948" s="633"/>
      <c r="D948" s="633"/>
      <c r="E948" s="633"/>
      <c r="F948" s="633"/>
      <c r="G948" s="633"/>
      <c r="H948" s="633"/>
      <c r="I948" s="633"/>
      <c r="J948" s="633"/>
      <c r="K948" s="633"/>
      <c r="L948" s="633"/>
      <c r="M948" s="633"/>
      <c r="N948" s="633"/>
      <c r="O948" s="633"/>
      <c r="P948" s="633"/>
      <c r="Q948" s="633"/>
      <c r="R948" s="633"/>
      <c r="S948" s="633"/>
      <c r="T948" s="633"/>
      <c r="U948" s="633"/>
      <c r="V948" s="633"/>
      <c r="W948" s="633"/>
      <c r="X948" s="633"/>
      <c r="Y948" s="633"/>
      <c r="Z948" s="633"/>
    </row>
    <row r="949" spans="1:26" ht="12.75" customHeight="1" x14ac:dyDescent="0.2">
      <c r="A949" s="633"/>
      <c r="B949" s="633"/>
      <c r="C949" s="633"/>
      <c r="D949" s="633"/>
      <c r="E949" s="633"/>
      <c r="F949" s="633"/>
      <c r="G949" s="633"/>
      <c r="H949" s="633"/>
      <c r="I949" s="633"/>
      <c r="J949" s="633"/>
      <c r="K949" s="633"/>
      <c r="L949" s="633"/>
      <c r="M949" s="633"/>
      <c r="N949" s="633"/>
      <c r="O949" s="633"/>
      <c r="P949" s="633"/>
      <c r="Q949" s="633"/>
      <c r="R949" s="633"/>
      <c r="S949" s="633"/>
      <c r="T949" s="633"/>
      <c r="U949" s="633"/>
      <c r="V949" s="633"/>
      <c r="W949" s="633"/>
      <c r="X949" s="633"/>
      <c r="Y949" s="633"/>
      <c r="Z949" s="633"/>
    </row>
    <row r="950" spans="1:26" ht="12.75" customHeight="1" x14ac:dyDescent="0.2">
      <c r="A950" s="633"/>
      <c r="B950" s="633"/>
      <c r="C950" s="633"/>
      <c r="D950" s="633"/>
      <c r="E950" s="633"/>
      <c r="F950" s="633"/>
      <c r="G950" s="633"/>
      <c r="H950" s="633"/>
      <c r="I950" s="633"/>
      <c r="J950" s="633"/>
      <c r="K950" s="633"/>
      <c r="L950" s="633"/>
      <c r="M950" s="633"/>
      <c r="N950" s="633"/>
      <c r="O950" s="633"/>
      <c r="P950" s="633"/>
      <c r="Q950" s="633"/>
      <c r="R950" s="633"/>
      <c r="S950" s="633"/>
      <c r="T950" s="633"/>
      <c r="U950" s="633"/>
      <c r="V950" s="633"/>
      <c r="W950" s="633"/>
      <c r="X950" s="633"/>
      <c r="Y950" s="633"/>
      <c r="Z950" s="633"/>
    </row>
    <row r="951" spans="1:26" ht="12.75" customHeight="1" x14ac:dyDescent="0.2">
      <c r="A951" s="633"/>
      <c r="B951" s="633"/>
      <c r="C951" s="633"/>
      <c r="D951" s="633"/>
      <c r="E951" s="633"/>
      <c r="F951" s="633"/>
      <c r="G951" s="633"/>
      <c r="H951" s="633"/>
      <c r="I951" s="633"/>
      <c r="J951" s="633"/>
      <c r="K951" s="633"/>
      <c r="L951" s="633"/>
      <c r="M951" s="633"/>
      <c r="N951" s="633"/>
      <c r="O951" s="633"/>
      <c r="P951" s="633"/>
      <c r="Q951" s="633"/>
      <c r="R951" s="633"/>
      <c r="S951" s="633"/>
      <c r="T951" s="633"/>
      <c r="U951" s="633"/>
      <c r="V951" s="633"/>
      <c r="W951" s="633"/>
      <c r="X951" s="633"/>
      <c r="Y951" s="633"/>
      <c r="Z951" s="633"/>
    </row>
    <row r="952" spans="1:26" ht="12.75" customHeight="1" x14ac:dyDescent="0.2">
      <c r="A952" s="633"/>
      <c r="B952" s="633"/>
      <c r="C952" s="633"/>
      <c r="D952" s="633"/>
      <c r="E952" s="633"/>
      <c r="F952" s="633"/>
      <c r="G952" s="633"/>
      <c r="H952" s="633"/>
      <c r="I952" s="633"/>
      <c r="J952" s="633"/>
      <c r="K952" s="633"/>
      <c r="L952" s="633"/>
      <c r="M952" s="633"/>
      <c r="N952" s="633"/>
      <c r="O952" s="633"/>
      <c r="P952" s="633"/>
      <c r="Q952" s="633"/>
      <c r="R952" s="633"/>
      <c r="S952" s="633"/>
      <c r="T952" s="633"/>
      <c r="U952" s="633"/>
      <c r="V952" s="633"/>
      <c r="W952" s="633"/>
      <c r="X952" s="633"/>
      <c r="Y952" s="633"/>
      <c r="Z952" s="633"/>
    </row>
    <row r="953" spans="1:26" ht="12.75" customHeight="1" x14ac:dyDescent="0.2">
      <c r="A953" s="633"/>
      <c r="B953" s="633"/>
      <c r="C953" s="633"/>
      <c r="D953" s="633"/>
      <c r="E953" s="633"/>
      <c r="F953" s="633"/>
      <c r="G953" s="633"/>
      <c r="H953" s="633"/>
      <c r="I953" s="633"/>
      <c r="J953" s="633"/>
      <c r="K953" s="633"/>
      <c r="L953" s="633"/>
      <c r="M953" s="633"/>
      <c r="N953" s="633"/>
      <c r="O953" s="633"/>
      <c r="P953" s="633"/>
      <c r="Q953" s="633"/>
      <c r="R953" s="633"/>
      <c r="S953" s="633"/>
      <c r="T953" s="633"/>
      <c r="U953" s="633"/>
      <c r="V953" s="633"/>
      <c r="W953" s="633"/>
      <c r="X953" s="633"/>
      <c r="Y953" s="633"/>
      <c r="Z953" s="633"/>
    </row>
    <row r="954" spans="1:26" ht="12.75" customHeight="1" x14ac:dyDescent="0.2">
      <c r="A954" s="633"/>
      <c r="B954" s="633"/>
      <c r="C954" s="633"/>
      <c r="D954" s="633"/>
      <c r="E954" s="633"/>
      <c r="F954" s="633"/>
      <c r="G954" s="633"/>
      <c r="H954" s="633"/>
      <c r="I954" s="633"/>
      <c r="J954" s="633"/>
      <c r="K954" s="633"/>
      <c r="L954" s="633"/>
      <c r="M954" s="633"/>
      <c r="N954" s="633"/>
      <c r="O954" s="633"/>
      <c r="P954" s="633"/>
      <c r="Q954" s="633"/>
      <c r="R954" s="633"/>
      <c r="S954" s="633"/>
      <c r="T954" s="633"/>
      <c r="U954" s="633"/>
      <c r="V954" s="633"/>
      <c r="W954" s="633"/>
      <c r="X954" s="633"/>
      <c r="Y954" s="633"/>
      <c r="Z954" s="633"/>
    </row>
    <row r="955" spans="1:26" ht="12.75" customHeight="1" x14ac:dyDescent="0.2">
      <c r="A955" s="633"/>
      <c r="B955" s="633"/>
      <c r="C955" s="633"/>
      <c r="D955" s="633"/>
      <c r="E955" s="633"/>
      <c r="F955" s="633"/>
      <c r="G955" s="633"/>
      <c r="H955" s="633"/>
      <c r="I955" s="633"/>
      <c r="J955" s="633"/>
      <c r="K955" s="633"/>
      <c r="L955" s="633"/>
      <c r="M955" s="633"/>
      <c r="N955" s="633"/>
      <c r="O955" s="633"/>
      <c r="P955" s="633"/>
      <c r="Q955" s="633"/>
      <c r="R955" s="633"/>
      <c r="S955" s="633"/>
      <c r="T955" s="633"/>
      <c r="U955" s="633"/>
      <c r="V955" s="633"/>
      <c r="W955" s="633"/>
      <c r="X955" s="633"/>
      <c r="Y955" s="633"/>
      <c r="Z955" s="633"/>
    </row>
    <row r="956" spans="1:26" ht="12.75" customHeight="1" x14ac:dyDescent="0.2">
      <c r="A956" s="633"/>
      <c r="B956" s="633"/>
      <c r="C956" s="633"/>
      <c r="D956" s="633"/>
      <c r="E956" s="633"/>
      <c r="F956" s="633"/>
      <c r="G956" s="633"/>
      <c r="H956" s="633"/>
      <c r="I956" s="633"/>
      <c r="J956" s="633"/>
      <c r="K956" s="633"/>
      <c r="L956" s="633"/>
      <c r="M956" s="633"/>
      <c r="N956" s="633"/>
      <c r="O956" s="633"/>
      <c r="P956" s="633"/>
      <c r="Q956" s="633"/>
      <c r="R956" s="633"/>
      <c r="S956" s="633"/>
      <c r="T956" s="633"/>
      <c r="U956" s="633"/>
      <c r="V956" s="633"/>
      <c r="W956" s="633"/>
      <c r="X956" s="633"/>
      <c r="Y956" s="633"/>
      <c r="Z956" s="633"/>
    </row>
    <row r="957" spans="1:26" ht="12.75" customHeight="1" x14ac:dyDescent="0.2">
      <c r="A957" s="633"/>
      <c r="B957" s="633"/>
      <c r="C957" s="633"/>
      <c r="D957" s="633"/>
      <c r="E957" s="633"/>
      <c r="F957" s="633"/>
      <c r="G957" s="633"/>
      <c r="H957" s="633"/>
      <c r="I957" s="633"/>
      <c r="J957" s="633"/>
      <c r="K957" s="633"/>
      <c r="L957" s="633"/>
      <c r="M957" s="633"/>
      <c r="N957" s="633"/>
      <c r="O957" s="633"/>
      <c r="P957" s="633"/>
      <c r="Q957" s="633"/>
      <c r="R957" s="633"/>
      <c r="S957" s="633"/>
      <c r="T957" s="633"/>
      <c r="U957" s="633"/>
      <c r="V957" s="633"/>
      <c r="W957" s="633"/>
      <c r="X957" s="633"/>
      <c r="Y957" s="633"/>
      <c r="Z957" s="633"/>
    </row>
    <row r="958" spans="1:26" ht="12.75" customHeight="1" x14ac:dyDescent="0.2">
      <c r="A958" s="633"/>
      <c r="B958" s="633"/>
      <c r="C958" s="633"/>
      <c r="D958" s="633"/>
      <c r="E958" s="633"/>
      <c r="F958" s="633"/>
      <c r="G958" s="633"/>
      <c r="H958" s="633"/>
      <c r="I958" s="633"/>
      <c r="J958" s="633"/>
      <c r="K958" s="633"/>
      <c r="L958" s="633"/>
      <c r="M958" s="633"/>
      <c r="N958" s="633"/>
      <c r="O958" s="633"/>
      <c r="P958" s="633"/>
      <c r="Q958" s="633"/>
      <c r="R958" s="633"/>
      <c r="S958" s="633"/>
      <c r="T958" s="633"/>
      <c r="U958" s="633"/>
      <c r="V958" s="633"/>
      <c r="W958" s="633"/>
      <c r="X958" s="633"/>
      <c r="Y958" s="633"/>
      <c r="Z958" s="633"/>
    </row>
    <row r="959" spans="1:26" ht="12.75" customHeight="1" x14ac:dyDescent="0.2">
      <c r="A959" s="633"/>
      <c r="B959" s="633"/>
      <c r="C959" s="633"/>
      <c r="D959" s="633"/>
      <c r="E959" s="633"/>
      <c r="F959" s="633"/>
      <c r="G959" s="633"/>
      <c r="H959" s="633"/>
      <c r="I959" s="633"/>
      <c r="J959" s="633"/>
      <c r="K959" s="633"/>
      <c r="L959" s="633"/>
      <c r="M959" s="633"/>
      <c r="N959" s="633"/>
      <c r="O959" s="633"/>
      <c r="P959" s="633"/>
      <c r="Q959" s="633"/>
      <c r="R959" s="633"/>
      <c r="S959" s="633"/>
      <c r="T959" s="633"/>
      <c r="U959" s="633"/>
      <c r="V959" s="633"/>
      <c r="W959" s="633"/>
      <c r="X959" s="633"/>
      <c r="Y959" s="633"/>
      <c r="Z959" s="633"/>
    </row>
    <row r="960" spans="1:26" ht="12.75" customHeight="1" x14ac:dyDescent="0.2">
      <c r="A960" s="633"/>
      <c r="B960" s="633"/>
      <c r="C960" s="633"/>
      <c r="D960" s="633"/>
      <c r="E960" s="633"/>
      <c r="F960" s="633"/>
      <c r="G960" s="633"/>
      <c r="H960" s="633"/>
      <c r="I960" s="633"/>
      <c r="J960" s="633"/>
      <c r="K960" s="633"/>
      <c r="L960" s="633"/>
      <c r="M960" s="633"/>
      <c r="N960" s="633"/>
      <c r="O960" s="633"/>
      <c r="P960" s="633"/>
      <c r="Q960" s="633"/>
      <c r="R960" s="633"/>
      <c r="S960" s="633"/>
      <c r="T960" s="633"/>
      <c r="U960" s="633"/>
      <c r="V960" s="633"/>
      <c r="W960" s="633"/>
      <c r="X960" s="633"/>
      <c r="Y960" s="633"/>
      <c r="Z960" s="633"/>
    </row>
    <row r="961" spans="1:26" ht="12.75" customHeight="1" x14ac:dyDescent="0.2">
      <c r="A961" s="633"/>
      <c r="B961" s="633"/>
      <c r="C961" s="633"/>
      <c r="D961" s="633"/>
      <c r="E961" s="633"/>
      <c r="F961" s="633"/>
      <c r="G961" s="633"/>
      <c r="H961" s="633"/>
      <c r="I961" s="633"/>
      <c r="J961" s="633"/>
      <c r="K961" s="633"/>
      <c r="L961" s="633"/>
      <c r="M961" s="633"/>
      <c r="N961" s="633"/>
      <c r="O961" s="633"/>
      <c r="P961" s="633"/>
      <c r="Q961" s="633"/>
      <c r="R961" s="633"/>
      <c r="S961" s="633"/>
      <c r="T961" s="633"/>
      <c r="U961" s="633"/>
      <c r="V961" s="633"/>
      <c r="W961" s="633"/>
      <c r="X961" s="633"/>
      <c r="Y961" s="633"/>
      <c r="Z961" s="633"/>
    </row>
    <row r="962" spans="1:26" ht="12.75" customHeight="1" x14ac:dyDescent="0.2">
      <c r="A962" s="633"/>
      <c r="B962" s="633"/>
      <c r="C962" s="633"/>
      <c r="D962" s="633"/>
      <c r="E962" s="633"/>
      <c r="F962" s="633"/>
      <c r="G962" s="633"/>
      <c r="H962" s="633"/>
      <c r="I962" s="633"/>
      <c r="J962" s="633"/>
      <c r="K962" s="633"/>
      <c r="L962" s="633"/>
      <c r="M962" s="633"/>
      <c r="N962" s="633"/>
      <c r="O962" s="633"/>
      <c r="P962" s="633"/>
      <c r="Q962" s="633"/>
      <c r="R962" s="633"/>
      <c r="S962" s="633"/>
      <c r="T962" s="633"/>
      <c r="U962" s="633"/>
      <c r="V962" s="633"/>
      <c r="W962" s="633"/>
      <c r="X962" s="633"/>
      <c r="Y962" s="633"/>
      <c r="Z962" s="633"/>
    </row>
    <row r="963" spans="1:26" ht="12.75" customHeight="1" x14ac:dyDescent="0.2">
      <c r="A963" s="633"/>
      <c r="B963" s="633"/>
      <c r="C963" s="633"/>
      <c r="D963" s="633"/>
      <c r="E963" s="633"/>
      <c r="F963" s="633"/>
      <c r="G963" s="633"/>
      <c r="H963" s="633"/>
      <c r="I963" s="633"/>
      <c r="J963" s="633"/>
      <c r="K963" s="633"/>
      <c r="L963" s="633"/>
      <c r="M963" s="633"/>
      <c r="N963" s="633"/>
      <c r="O963" s="633"/>
      <c r="P963" s="633"/>
      <c r="Q963" s="633"/>
      <c r="R963" s="633"/>
      <c r="S963" s="633"/>
      <c r="T963" s="633"/>
      <c r="U963" s="633"/>
      <c r="V963" s="633"/>
      <c r="W963" s="633"/>
      <c r="X963" s="633"/>
      <c r="Y963" s="633"/>
      <c r="Z963" s="633"/>
    </row>
    <row r="964" spans="1:26" ht="12.75" customHeight="1" x14ac:dyDescent="0.2">
      <c r="A964" s="633"/>
      <c r="B964" s="633"/>
      <c r="C964" s="633"/>
      <c r="D964" s="633"/>
      <c r="E964" s="633"/>
      <c r="F964" s="633"/>
      <c r="G964" s="633"/>
      <c r="H964" s="633"/>
      <c r="I964" s="633"/>
      <c r="J964" s="633"/>
      <c r="K964" s="633"/>
      <c r="L964" s="633"/>
      <c r="M964" s="633"/>
      <c r="N964" s="633"/>
      <c r="O964" s="633"/>
      <c r="P964" s="633"/>
      <c r="Q964" s="633"/>
      <c r="R964" s="633"/>
      <c r="S964" s="633"/>
      <c r="T964" s="633"/>
      <c r="U964" s="633"/>
      <c r="V964" s="633"/>
      <c r="W964" s="633"/>
      <c r="X964" s="633"/>
      <c r="Y964" s="633"/>
      <c r="Z964" s="633"/>
    </row>
    <row r="965" spans="1:26" ht="12.75" customHeight="1" x14ac:dyDescent="0.2">
      <c r="A965" s="633"/>
      <c r="B965" s="633"/>
      <c r="C965" s="633"/>
      <c r="D965" s="633"/>
      <c r="E965" s="633"/>
      <c r="F965" s="633"/>
      <c r="G965" s="633"/>
      <c r="H965" s="633"/>
      <c r="I965" s="633"/>
      <c r="J965" s="633"/>
      <c r="K965" s="633"/>
      <c r="L965" s="633"/>
      <c r="M965" s="633"/>
      <c r="N965" s="633"/>
      <c r="O965" s="633"/>
      <c r="P965" s="633"/>
      <c r="Q965" s="633"/>
      <c r="R965" s="633"/>
      <c r="S965" s="633"/>
      <c r="T965" s="633"/>
      <c r="U965" s="633"/>
      <c r="V965" s="633"/>
      <c r="W965" s="633"/>
      <c r="X965" s="633"/>
      <c r="Y965" s="633"/>
      <c r="Z965" s="633"/>
    </row>
    <row r="966" spans="1:26" ht="12.75" customHeight="1" x14ac:dyDescent="0.2">
      <c r="A966" s="633"/>
      <c r="B966" s="633"/>
      <c r="C966" s="633"/>
      <c r="D966" s="633"/>
      <c r="E966" s="633"/>
      <c r="F966" s="633"/>
      <c r="G966" s="633"/>
      <c r="H966" s="633"/>
      <c r="I966" s="633"/>
      <c r="J966" s="633"/>
      <c r="K966" s="633"/>
      <c r="L966" s="633"/>
      <c r="M966" s="633"/>
      <c r="N966" s="633"/>
      <c r="O966" s="633"/>
      <c r="P966" s="633"/>
      <c r="Q966" s="633"/>
      <c r="R966" s="633"/>
      <c r="S966" s="633"/>
      <c r="T966" s="633"/>
      <c r="U966" s="633"/>
      <c r="V966" s="633"/>
      <c r="W966" s="633"/>
      <c r="X966" s="633"/>
      <c r="Y966" s="633"/>
      <c r="Z966" s="633"/>
    </row>
    <row r="967" spans="1:26" ht="12.75" customHeight="1" x14ac:dyDescent="0.2">
      <c r="A967" s="633"/>
      <c r="B967" s="633"/>
      <c r="C967" s="633"/>
      <c r="D967" s="633"/>
      <c r="E967" s="633"/>
      <c r="F967" s="633"/>
      <c r="G967" s="633"/>
      <c r="H967" s="633"/>
      <c r="I967" s="633"/>
      <c r="J967" s="633"/>
      <c r="K967" s="633"/>
      <c r="L967" s="633"/>
      <c r="M967" s="633"/>
      <c r="N967" s="633"/>
      <c r="O967" s="633"/>
      <c r="P967" s="633"/>
      <c r="Q967" s="633"/>
      <c r="R967" s="633"/>
      <c r="S967" s="633"/>
      <c r="T967" s="633"/>
      <c r="U967" s="633"/>
      <c r="V967" s="633"/>
      <c r="W967" s="633"/>
      <c r="X967" s="633"/>
      <c r="Y967" s="633"/>
      <c r="Z967" s="633"/>
    </row>
    <row r="968" spans="1:26" ht="12.75" customHeight="1" x14ac:dyDescent="0.2">
      <c r="A968" s="633"/>
      <c r="B968" s="633"/>
      <c r="C968" s="633"/>
      <c r="D968" s="633"/>
      <c r="E968" s="633"/>
      <c r="F968" s="633"/>
      <c r="G968" s="633"/>
      <c r="H968" s="633"/>
      <c r="I968" s="633"/>
      <c r="J968" s="633"/>
      <c r="K968" s="633"/>
      <c r="L968" s="633"/>
      <c r="M968" s="633"/>
      <c r="N968" s="633"/>
      <c r="O968" s="633"/>
      <c r="P968" s="633"/>
      <c r="Q968" s="633"/>
      <c r="R968" s="633"/>
      <c r="S968" s="633"/>
      <c r="T968" s="633"/>
      <c r="U968" s="633"/>
      <c r="V968" s="633"/>
      <c r="W968" s="633"/>
      <c r="X968" s="633"/>
      <c r="Y968" s="633"/>
      <c r="Z968" s="633"/>
    </row>
    <row r="969" spans="1:26" ht="12.75" customHeight="1" x14ac:dyDescent="0.2">
      <c r="A969" s="633"/>
      <c r="B969" s="633"/>
      <c r="C969" s="633"/>
      <c r="D969" s="633"/>
      <c r="E969" s="633"/>
      <c r="F969" s="633"/>
      <c r="G969" s="633"/>
      <c r="H969" s="633"/>
      <c r="I969" s="633"/>
      <c r="J969" s="633"/>
      <c r="K969" s="633"/>
      <c r="L969" s="633"/>
      <c r="M969" s="633"/>
      <c r="N969" s="633"/>
      <c r="O969" s="633"/>
      <c r="P969" s="633"/>
      <c r="Q969" s="633"/>
      <c r="R969" s="633"/>
      <c r="S969" s="633"/>
      <c r="T969" s="633"/>
      <c r="U969" s="633"/>
      <c r="V969" s="633"/>
      <c r="W969" s="633"/>
      <c r="X969" s="633"/>
      <c r="Y969" s="633"/>
      <c r="Z969" s="633"/>
    </row>
    <row r="970" spans="1:26" ht="12.75" customHeight="1" x14ac:dyDescent="0.2">
      <c r="A970" s="633"/>
      <c r="B970" s="633"/>
      <c r="C970" s="633"/>
      <c r="D970" s="633"/>
      <c r="E970" s="633"/>
      <c r="F970" s="633"/>
      <c r="G970" s="633"/>
      <c r="H970" s="633"/>
      <c r="I970" s="633"/>
      <c r="J970" s="633"/>
      <c r="K970" s="633"/>
      <c r="L970" s="633"/>
      <c r="M970" s="633"/>
      <c r="N970" s="633"/>
      <c r="O970" s="633"/>
      <c r="P970" s="633"/>
      <c r="Q970" s="633"/>
      <c r="R970" s="633"/>
      <c r="S970" s="633"/>
      <c r="T970" s="633"/>
      <c r="U970" s="633"/>
      <c r="V970" s="633"/>
      <c r="W970" s="633"/>
      <c r="X970" s="633"/>
      <c r="Y970" s="633"/>
      <c r="Z970" s="633"/>
    </row>
    <row r="971" spans="1:26" ht="12.75" customHeight="1" x14ac:dyDescent="0.2">
      <c r="A971" s="633"/>
      <c r="B971" s="633"/>
      <c r="C971" s="633"/>
      <c r="D971" s="633"/>
      <c r="E971" s="633"/>
      <c r="F971" s="633"/>
      <c r="G971" s="633"/>
      <c r="H971" s="633"/>
      <c r="I971" s="633"/>
      <c r="J971" s="633"/>
      <c r="K971" s="633"/>
      <c r="L971" s="633"/>
      <c r="M971" s="633"/>
      <c r="N971" s="633"/>
      <c r="O971" s="633"/>
      <c r="P971" s="633"/>
      <c r="Q971" s="633"/>
      <c r="R971" s="633"/>
      <c r="S971" s="633"/>
      <c r="T971" s="633"/>
      <c r="U971" s="633"/>
      <c r="V971" s="633"/>
      <c r="W971" s="633"/>
      <c r="X971" s="633"/>
      <c r="Y971" s="633"/>
      <c r="Z971" s="633"/>
    </row>
    <row r="972" spans="1:26" ht="12.75" customHeight="1" x14ac:dyDescent="0.2">
      <c r="A972" s="633"/>
      <c r="B972" s="633"/>
      <c r="C972" s="633"/>
      <c r="D972" s="633"/>
      <c r="E972" s="633"/>
      <c r="F972" s="633"/>
      <c r="G972" s="633"/>
      <c r="H972" s="633"/>
      <c r="I972" s="633"/>
      <c r="J972" s="633"/>
      <c r="K972" s="633"/>
      <c r="L972" s="633"/>
      <c r="M972" s="633"/>
      <c r="N972" s="633"/>
      <c r="O972" s="633"/>
      <c r="P972" s="633"/>
      <c r="Q972" s="633"/>
      <c r="R972" s="633"/>
      <c r="S972" s="633"/>
      <c r="T972" s="633"/>
      <c r="U972" s="633"/>
      <c r="V972" s="633"/>
      <c r="W972" s="633"/>
      <c r="X972" s="633"/>
      <c r="Y972" s="633"/>
      <c r="Z972" s="633"/>
    </row>
    <row r="973" spans="1:26" ht="12.75" customHeight="1" x14ac:dyDescent="0.2">
      <c r="A973" s="633"/>
      <c r="B973" s="633"/>
      <c r="C973" s="633"/>
      <c r="D973" s="633"/>
      <c r="E973" s="633"/>
      <c r="F973" s="633"/>
      <c r="G973" s="633"/>
      <c r="H973" s="633"/>
      <c r="I973" s="633"/>
      <c r="J973" s="633"/>
      <c r="K973" s="633"/>
      <c r="L973" s="633"/>
      <c r="M973" s="633"/>
      <c r="N973" s="633"/>
      <c r="O973" s="633"/>
      <c r="P973" s="633"/>
      <c r="Q973" s="633"/>
      <c r="R973" s="633"/>
      <c r="S973" s="633"/>
      <c r="T973" s="633"/>
      <c r="U973" s="633"/>
      <c r="V973" s="633"/>
      <c r="W973" s="633"/>
      <c r="X973" s="633"/>
      <c r="Y973" s="633"/>
      <c r="Z973" s="633"/>
    </row>
    <row r="974" spans="1:26" ht="12.75" customHeight="1" x14ac:dyDescent="0.2">
      <c r="A974" s="633"/>
      <c r="B974" s="633"/>
      <c r="C974" s="633"/>
      <c r="D974" s="633"/>
      <c r="E974" s="633"/>
      <c r="F974" s="633"/>
      <c r="G974" s="633"/>
      <c r="H974" s="633"/>
      <c r="I974" s="633"/>
      <c r="J974" s="633"/>
      <c r="K974" s="633"/>
      <c r="L974" s="633"/>
      <c r="M974" s="633"/>
      <c r="N974" s="633"/>
      <c r="O974" s="633"/>
      <c r="P974" s="633"/>
      <c r="Q974" s="633"/>
      <c r="R974" s="633"/>
      <c r="S974" s="633"/>
      <c r="T974" s="633"/>
      <c r="U974" s="633"/>
      <c r="V974" s="633"/>
      <c r="W974" s="633"/>
      <c r="X974" s="633"/>
      <c r="Y974" s="633"/>
      <c r="Z974" s="633"/>
    </row>
    <row r="975" spans="1:26" ht="12.75" customHeight="1" x14ac:dyDescent="0.2">
      <c r="A975" s="633"/>
      <c r="B975" s="633"/>
      <c r="C975" s="633"/>
      <c r="D975" s="633"/>
      <c r="E975" s="633"/>
      <c r="F975" s="633"/>
      <c r="G975" s="633"/>
      <c r="H975" s="633"/>
      <c r="I975" s="633"/>
      <c r="J975" s="633"/>
      <c r="K975" s="633"/>
      <c r="L975" s="633"/>
      <c r="M975" s="633"/>
      <c r="N975" s="633"/>
      <c r="O975" s="633"/>
      <c r="P975" s="633"/>
      <c r="Q975" s="633"/>
      <c r="R975" s="633"/>
      <c r="S975" s="633"/>
      <c r="T975" s="633"/>
      <c r="U975" s="633"/>
      <c r="V975" s="633"/>
      <c r="W975" s="633"/>
      <c r="X975" s="633"/>
      <c r="Y975" s="633"/>
      <c r="Z975" s="633"/>
    </row>
    <row r="976" spans="1:26" ht="12.75" customHeight="1" x14ac:dyDescent="0.2">
      <c r="A976" s="633"/>
      <c r="B976" s="633"/>
      <c r="C976" s="633"/>
      <c r="D976" s="633"/>
      <c r="E976" s="633"/>
      <c r="F976" s="633"/>
      <c r="G976" s="633"/>
      <c r="H976" s="633"/>
      <c r="I976" s="633"/>
      <c r="J976" s="633"/>
      <c r="K976" s="633"/>
      <c r="L976" s="633"/>
      <c r="M976" s="633"/>
      <c r="N976" s="633"/>
      <c r="O976" s="633"/>
      <c r="P976" s="633"/>
      <c r="Q976" s="633"/>
      <c r="R976" s="633"/>
      <c r="S976" s="633"/>
      <c r="T976" s="633"/>
      <c r="U976" s="633"/>
      <c r="V976" s="633"/>
      <c r="W976" s="633"/>
      <c r="X976" s="633"/>
      <c r="Y976" s="633"/>
      <c r="Z976" s="633"/>
    </row>
    <row r="977" spans="1:26" ht="12.75" customHeight="1" x14ac:dyDescent="0.2">
      <c r="A977" s="633"/>
      <c r="B977" s="633"/>
      <c r="C977" s="633"/>
      <c r="D977" s="633"/>
      <c r="E977" s="633"/>
      <c r="F977" s="633"/>
      <c r="G977" s="633"/>
      <c r="H977" s="633"/>
      <c r="I977" s="633"/>
      <c r="J977" s="633"/>
      <c r="K977" s="633"/>
      <c r="L977" s="633"/>
      <c r="M977" s="633"/>
      <c r="N977" s="633"/>
      <c r="O977" s="633"/>
      <c r="P977" s="633"/>
      <c r="Q977" s="633"/>
      <c r="R977" s="633"/>
      <c r="S977" s="633"/>
      <c r="T977" s="633"/>
      <c r="U977" s="633"/>
      <c r="V977" s="633"/>
      <c r="W977" s="633"/>
      <c r="X977" s="633"/>
      <c r="Y977" s="633"/>
      <c r="Z977" s="633"/>
    </row>
    <row r="978" spans="1:26" ht="12.75" customHeight="1" x14ac:dyDescent="0.2">
      <c r="A978" s="633"/>
      <c r="B978" s="633"/>
      <c r="C978" s="633"/>
      <c r="D978" s="633"/>
      <c r="E978" s="633"/>
      <c r="F978" s="633"/>
      <c r="G978" s="633"/>
      <c r="H978" s="633"/>
      <c r="I978" s="633"/>
      <c r="J978" s="633"/>
      <c r="K978" s="633"/>
      <c r="L978" s="633"/>
      <c r="M978" s="633"/>
      <c r="N978" s="633"/>
      <c r="O978" s="633"/>
      <c r="P978" s="633"/>
      <c r="Q978" s="633"/>
      <c r="R978" s="633"/>
      <c r="S978" s="633"/>
      <c r="T978" s="633"/>
      <c r="U978" s="633"/>
      <c r="V978" s="633"/>
      <c r="W978" s="633"/>
      <c r="X978" s="633"/>
      <c r="Y978" s="633"/>
      <c r="Z978" s="633"/>
    </row>
    <row r="979" spans="1:26" ht="12.75" customHeight="1" x14ac:dyDescent="0.2">
      <c r="A979" s="633"/>
      <c r="B979" s="633"/>
      <c r="C979" s="633"/>
      <c r="D979" s="633"/>
      <c r="E979" s="633"/>
      <c r="F979" s="633"/>
      <c r="G979" s="633"/>
      <c r="H979" s="633"/>
      <c r="I979" s="633"/>
      <c r="J979" s="633"/>
      <c r="K979" s="633"/>
      <c r="L979" s="633"/>
      <c r="M979" s="633"/>
      <c r="N979" s="633"/>
      <c r="O979" s="633"/>
      <c r="P979" s="633"/>
      <c r="Q979" s="633"/>
      <c r="R979" s="633"/>
      <c r="S979" s="633"/>
      <c r="T979" s="633"/>
      <c r="U979" s="633"/>
      <c r="V979" s="633"/>
      <c r="W979" s="633"/>
      <c r="X979" s="633"/>
      <c r="Y979" s="633"/>
      <c r="Z979" s="633"/>
    </row>
    <row r="980" spans="1:26" ht="12.75" customHeight="1" x14ac:dyDescent="0.2">
      <c r="A980" s="633"/>
      <c r="B980" s="633"/>
      <c r="C980" s="633"/>
      <c r="D980" s="633"/>
      <c r="E980" s="633"/>
      <c r="F980" s="633"/>
      <c r="G980" s="633"/>
      <c r="H980" s="633"/>
      <c r="I980" s="633"/>
      <c r="J980" s="633"/>
      <c r="K980" s="633"/>
      <c r="L980" s="633"/>
      <c r="M980" s="633"/>
      <c r="N980" s="633"/>
      <c r="O980" s="633"/>
      <c r="P980" s="633"/>
      <c r="Q980" s="633"/>
      <c r="R980" s="633"/>
      <c r="S980" s="633"/>
      <c r="T980" s="633"/>
      <c r="U980" s="633"/>
      <c r="V980" s="633"/>
      <c r="W980" s="633"/>
      <c r="X980" s="633"/>
      <c r="Y980" s="633"/>
      <c r="Z980" s="633"/>
    </row>
    <row r="981" spans="1:26" ht="12.75" customHeight="1" x14ac:dyDescent="0.2">
      <c r="A981" s="633"/>
      <c r="B981" s="633"/>
      <c r="C981" s="633"/>
      <c r="D981" s="633"/>
      <c r="E981" s="633"/>
      <c r="F981" s="633"/>
      <c r="G981" s="633"/>
      <c r="H981" s="633"/>
      <c r="I981" s="633"/>
      <c r="J981" s="633"/>
      <c r="K981" s="633"/>
      <c r="L981" s="633"/>
      <c r="M981" s="633"/>
      <c r="N981" s="633"/>
      <c r="O981" s="633"/>
      <c r="P981" s="633"/>
      <c r="Q981" s="633"/>
      <c r="R981" s="633"/>
      <c r="S981" s="633"/>
      <c r="T981" s="633"/>
      <c r="U981" s="633"/>
      <c r="V981" s="633"/>
      <c r="W981" s="633"/>
      <c r="X981" s="633"/>
      <c r="Y981" s="633"/>
      <c r="Z981" s="633"/>
    </row>
    <row r="982" spans="1:26" ht="12.75" customHeight="1" x14ac:dyDescent="0.2">
      <c r="A982" s="633"/>
      <c r="B982" s="633"/>
      <c r="C982" s="633"/>
      <c r="D982" s="633"/>
      <c r="E982" s="633"/>
      <c r="F982" s="633"/>
      <c r="G982" s="633"/>
      <c r="H982" s="633"/>
      <c r="I982" s="633"/>
      <c r="J982" s="633"/>
      <c r="K982" s="633"/>
      <c r="L982" s="633"/>
      <c r="M982" s="633"/>
      <c r="N982" s="633"/>
      <c r="O982" s="633"/>
      <c r="P982" s="633"/>
      <c r="Q982" s="633"/>
      <c r="R982" s="633"/>
      <c r="S982" s="633"/>
      <c r="T982" s="633"/>
      <c r="U982" s="633"/>
      <c r="V982" s="633"/>
      <c r="W982" s="633"/>
      <c r="X982" s="633"/>
      <c r="Y982" s="633"/>
      <c r="Z982" s="633"/>
    </row>
    <row r="983" spans="1:26" ht="12.75" customHeight="1" x14ac:dyDescent="0.2">
      <c r="A983" s="633"/>
      <c r="B983" s="633"/>
      <c r="C983" s="633"/>
      <c r="D983" s="633"/>
      <c r="E983" s="633"/>
      <c r="F983" s="633"/>
      <c r="G983" s="633"/>
      <c r="H983" s="633"/>
      <c r="I983" s="633"/>
      <c r="J983" s="633"/>
      <c r="K983" s="633"/>
      <c r="L983" s="633"/>
      <c r="M983" s="633"/>
      <c r="N983" s="633"/>
      <c r="O983" s="633"/>
      <c r="P983" s="633"/>
      <c r="Q983" s="633"/>
      <c r="R983" s="633"/>
      <c r="S983" s="633"/>
      <c r="T983" s="633"/>
      <c r="U983" s="633"/>
      <c r="V983" s="633"/>
      <c r="W983" s="633"/>
      <c r="X983" s="633"/>
      <c r="Y983" s="633"/>
      <c r="Z983" s="633"/>
    </row>
    <row r="984" spans="1:26" ht="12.75" customHeight="1" x14ac:dyDescent="0.2">
      <c r="A984" s="633"/>
      <c r="B984" s="633"/>
      <c r="C984" s="633"/>
      <c r="D984" s="633"/>
      <c r="E984" s="633"/>
      <c r="F984" s="633"/>
      <c r="G984" s="633"/>
      <c r="H984" s="633"/>
      <c r="I984" s="633"/>
      <c r="J984" s="633"/>
      <c r="K984" s="633"/>
      <c r="L984" s="633"/>
      <c r="M984" s="633"/>
      <c r="N984" s="633"/>
      <c r="O984" s="633"/>
      <c r="P984" s="633"/>
      <c r="Q984" s="633"/>
      <c r="R984" s="633"/>
      <c r="S984" s="633"/>
      <c r="T984" s="633"/>
      <c r="U984" s="633"/>
      <c r="V984" s="633"/>
      <c r="W984" s="633"/>
      <c r="X984" s="633"/>
      <c r="Y984" s="633"/>
      <c r="Z984" s="633"/>
    </row>
    <row r="985" spans="1:26" ht="12.75" customHeight="1" x14ac:dyDescent="0.2">
      <c r="A985" s="633"/>
      <c r="B985" s="633"/>
      <c r="C985" s="633"/>
      <c r="D985" s="633"/>
      <c r="E985" s="633"/>
      <c r="F985" s="633"/>
      <c r="G985" s="633"/>
      <c r="H985" s="633"/>
      <c r="I985" s="633"/>
      <c r="J985" s="633"/>
      <c r="K985" s="633"/>
      <c r="L985" s="633"/>
      <c r="M985" s="633"/>
      <c r="N985" s="633"/>
      <c r="O985" s="633"/>
      <c r="P985" s="633"/>
      <c r="Q985" s="633"/>
      <c r="R985" s="633"/>
      <c r="S985" s="633"/>
      <c r="T985" s="633"/>
      <c r="U985" s="633"/>
      <c r="V985" s="633"/>
      <c r="W985" s="633"/>
      <c r="X985" s="633"/>
      <c r="Y985" s="633"/>
      <c r="Z985" s="633"/>
    </row>
    <row r="986" spans="1:26" ht="12.75" customHeight="1" x14ac:dyDescent="0.2">
      <c r="A986" s="633"/>
      <c r="B986" s="633"/>
      <c r="C986" s="633"/>
      <c r="D986" s="633"/>
      <c r="E986" s="633"/>
      <c r="F986" s="633"/>
      <c r="G986" s="633"/>
      <c r="H986" s="633"/>
      <c r="I986" s="633"/>
      <c r="J986" s="633"/>
      <c r="K986" s="633"/>
      <c r="L986" s="633"/>
      <c r="M986" s="633"/>
      <c r="N986" s="633"/>
      <c r="O986" s="633"/>
      <c r="P986" s="633"/>
      <c r="Q986" s="633"/>
      <c r="R986" s="633"/>
      <c r="S986" s="633"/>
      <c r="T986" s="633"/>
      <c r="U986" s="633"/>
      <c r="V986" s="633"/>
      <c r="W986" s="633"/>
      <c r="X986" s="633"/>
      <c r="Y986" s="633"/>
      <c r="Z986" s="633"/>
    </row>
    <row r="987" spans="1:26" ht="12.75" customHeight="1" x14ac:dyDescent="0.2">
      <c r="A987" s="633"/>
      <c r="B987" s="633"/>
      <c r="C987" s="633"/>
      <c r="D987" s="633"/>
      <c r="E987" s="633"/>
      <c r="F987" s="633"/>
      <c r="G987" s="633"/>
      <c r="H987" s="633"/>
      <c r="I987" s="633"/>
      <c r="J987" s="633"/>
      <c r="K987" s="633"/>
      <c r="L987" s="633"/>
      <c r="M987" s="633"/>
      <c r="N987" s="633"/>
      <c r="O987" s="633"/>
      <c r="P987" s="633"/>
      <c r="Q987" s="633"/>
      <c r="R987" s="633"/>
      <c r="S987" s="633"/>
      <c r="T987" s="633"/>
      <c r="U987" s="633"/>
      <c r="V987" s="633"/>
      <c r="W987" s="633"/>
      <c r="X987" s="633"/>
      <c r="Y987" s="633"/>
      <c r="Z987" s="633"/>
    </row>
    <row r="988" spans="1:26" ht="12.75" customHeight="1" x14ac:dyDescent="0.2">
      <c r="A988" s="633"/>
      <c r="B988" s="633"/>
      <c r="C988" s="633"/>
      <c r="D988" s="633"/>
      <c r="E988" s="633"/>
      <c r="F988" s="633"/>
      <c r="G988" s="633"/>
      <c r="H988" s="633"/>
      <c r="I988" s="633"/>
      <c r="J988" s="633"/>
      <c r="K988" s="633"/>
      <c r="L988" s="633"/>
      <c r="M988" s="633"/>
      <c r="N988" s="633"/>
      <c r="O988" s="633"/>
      <c r="P988" s="633"/>
      <c r="Q988" s="633"/>
      <c r="R988" s="633"/>
      <c r="S988" s="633"/>
      <c r="T988" s="633"/>
      <c r="U988" s="633"/>
      <c r="V988" s="633"/>
      <c r="W988" s="633"/>
      <c r="X988" s="633"/>
      <c r="Y988" s="633"/>
      <c r="Z988" s="633"/>
    </row>
    <row r="989" spans="1:26" ht="12.75" customHeight="1" x14ac:dyDescent="0.2">
      <c r="A989" s="633"/>
      <c r="B989" s="633"/>
      <c r="C989" s="633"/>
      <c r="D989" s="633"/>
      <c r="E989" s="633"/>
      <c r="F989" s="633"/>
      <c r="G989" s="633"/>
      <c r="H989" s="633"/>
      <c r="I989" s="633"/>
      <c r="J989" s="633"/>
      <c r="K989" s="633"/>
      <c r="L989" s="633"/>
      <c r="M989" s="633"/>
      <c r="N989" s="633"/>
      <c r="O989" s="633"/>
      <c r="P989" s="633"/>
      <c r="Q989" s="633"/>
      <c r="R989" s="633"/>
      <c r="S989" s="633"/>
      <c r="T989" s="633"/>
      <c r="U989" s="633"/>
      <c r="V989" s="633"/>
      <c r="W989" s="633"/>
      <c r="X989" s="633"/>
      <c r="Y989" s="633"/>
      <c r="Z989" s="633"/>
    </row>
    <row r="990" spans="1:26" ht="12.75" customHeight="1" x14ac:dyDescent="0.2">
      <c r="A990" s="633"/>
      <c r="B990" s="633"/>
      <c r="C990" s="633"/>
      <c r="D990" s="633"/>
      <c r="E990" s="633"/>
      <c r="F990" s="633"/>
      <c r="G990" s="633"/>
      <c r="H990" s="633"/>
      <c r="I990" s="633"/>
      <c r="J990" s="633"/>
      <c r="K990" s="633"/>
      <c r="L990" s="633"/>
      <c r="M990" s="633"/>
      <c r="N990" s="633"/>
      <c r="O990" s="633"/>
      <c r="P990" s="633"/>
      <c r="Q990" s="633"/>
      <c r="R990" s="633"/>
      <c r="S990" s="633"/>
      <c r="T990" s="633"/>
      <c r="U990" s="633"/>
      <c r="V990" s="633"/>
      <c r="W990" s="633"/>
      <c r="X990" s="633"/>
      <c r="Y990" s="633"/>
      <c r="Z990" s="633"/>
    </row>
    <row r="991" spans="1:26" ht="12.75" customHeight="1" x14ac:dyDescent="0.2">
      <c r="A991" s="633"/>
      <c r="B991" s="633"/>
      <c r="C991" s="633"/>
      <c r="D991" s="633"/>
      <c r="E991" s="633"/>
      <c r="F991" s="633"/>
      <c r="G991" s="633"/>
      <c r="H991" s="633"/>
      <c r="I991" s="633"/>
      <c r="J991" s="633"/>
      <c r="K991" s="633"/>
      <c r="L991" s="633"/>
      <c r="M991" s="633"/>
      <c r="N991" s="633"/>
      <c r="O991" s="633"/>
      <c r="P991" s="633"/>
      <c r="Q991" s="633"/>
      <c r="R991" s="633"/>
      <c r="S991" s="633"/>
      <c r="T991" s="633"/>
      <c r="U991" s="633"/>
      <c r="V991" s="633"/>
      <c r="W991" s="633"/>
      <c r="X991" s="633"/>
      <c r="Y991" s="633"/>
      <c r="Z991" s="633"/>
    </row>
    <row r="992" spans="1:26" ht="12.75" customHeight="1" x14ac:dyDescent="0.2">
      <c r="A992" s="633"/>
      <c r="B992" s="633"/>
      <c r="C992" s="633"/>
      <c r="D992" s="633"/>
      <c r="E992" s="633"/>
      <c r="F992" s="633"/>
      <c r="G992" s="633"/>
      <c r="H992" s="633"/>
      <c r="I992" s="633"/>
      <c r="J992" s="633"/>
      <c r="K992" s="633"/>
      <c r="L992" s="633"/>
      <c r="M992" s="633"/>
      <c r="N992" s="633"/>
      <c r="O992" s="633"/>
      <c r="P992" s="633"/>
      <c r="Q992" s="633"/>
      <c r="R992" s="633"/>
      <c r="S992" s="633"/>
      <c r="T992" s="633"/>
      <c r="U992" s="633"/>
      <c r="V992" s="633"/>
      <c r="W992" s="633"/>
      <c r="X992" s="633"/>
      <c r="Y992" s="633"/>
      <c r="Z992" s="633"/>
    </row>
    <row r="993" spans="1:26" ht="12.75" customHeight="1" x14ac:dyDescent="0.2">
      <c r="A993" s="633"/>
      <c r="B993" s="633"/>
      <c r="C993" s="633"/>
      <c r="D993" s="633"/>
      <c r="E993" s="633"/>
      <c r="F993" s="633"/>
      <c r="G993" s="633"/>
      <c r="H993" s="633"/>
      <c r="I993" s="633"/>
      <c r="J993" s="633"/>
      <c r="K993" s="633"/>
      <c r="L993" s="633"/>
      <c r="M993" s="633"/>
      <c r="N993" s="633"/>
      <c r="O993" s="633"/>
      <c r="P993" s="633"/>
      <c r="Q993" s="633"/>
      <c r="R993" s="633"/>
      <c r="S993" s="633"/>
      <c r="T993" s="633"/>
      <c r="U993" s="633"/>
      <c r="V993" s="633"/>
      <c r="W993" s="633"/>
      <c r="X993" s="633"/>
      <c r="Y993" s="633"/>
      <c r="Z993" s="633"/>
    </row>
    <row r="994" spans="1:26" ht="12.75" customHeight="1" x14ac:dyDescent="0.2">
      <c r="A994" s="633"/>
      <c r="B994" s="633"/>
      <c r="C994" s="633"/>
      <c r="D994" s="633"/>
      <c r="E994" s="633"/>
      <c r="F994" s="633"/>
      <c r="G994" s="633"/>
      <c r="H994" s="633"/>
      <c r="I994" s="633"/>
      <c r="J994" s="633"/>
      <c r="K994" s="633"/>
      <c r="L994" s="633"/>
      <c r="M994" s="633"/>
      <c r="N994" s="633"/>
      <c r="O994" s="633"/>
      <c r="P994" s="633"/>
      <c r="Q994" s="633"/>
      <c r="R994" s="633"/>
      <c r="S994" s="633"/>
      <c r="T994" s="633"/>
      <c r="U994" s="633"/>
      <c r="V994" s="633"/>
      <c r="W994" s="633"/>
      <c r="X994" s="633"/>
      <c r="Y994" s="633"/>
      <c r="Z994" s="633"/>
    </row>
    <row r="995" spans="1:26" ht="12.75" customHeight="1" x14ac:dyDescent="0.2">
      <c r="A995" s="633"/>
      <c r="B995" s="633"/>
      <c r="C995" s="633"/>
      <c r="D995" s="633"/>
      <c r="E995" s="633"/>
      <c r="F995" s="633"/>
      <c r="G995" s="633"/>
      <c r="H995" s="633"/>
      <c r="I995" s="633"/>
      <c r="J995" s="633"/>
      <c r="K995" s="633"/>
      <c r="L995" s="633"/>
      <c r="M995" s="633"/>
      <c r="N995" s="633"/>
      <c r="O995" s="633"/>
      <c r="P995" s="633"/>
      <c r="Q995" s="633"/>
      <c r="R995" s="633"/>
      <c r="S995" s="633"/>
      <c r="T995" s="633"/>
      <c r="U995" s="633"/>
      <c r="V995" s="633"/>
      <c r="W995" s="633"/>
      <c r="X995" s="633"/>
      <c r="Y995" s="633"/>
      <c r="Z995" s="633"/>
    </row>
    <row r="996" spans="1:26" ht="12.75" customHeight="1" x14ac:dyDescent="0.2">
      <c r="A996" s="633"/>
      <c r="B996" s="633"/>
      <c r="C996" s="633"/>
      <c r="D996" s="633"/>
      <c r="E996" s="633"/>
      <c r="F996" s="633"/>
      <c r="G996" s="633"/>
      <c r="H996" s="633"/>
      <c r="I996" s="633"/>
      <c r="J996" s="633"/>
      <c r="K996" s="633"/>
      <c r="L996" s="633"/>
      <c r="M996" s="633"/>
      <c r="N996" s="633"/>
      <c r="O996" s="633"/>
      <c r="P996" s="633"/>
      <c r="Q996" s="633"/>
      <c r="R996" s="633"/>
      <c r="S996" s="633"/>
      <c r="T996" s="633"/>
      <c r="U996" s="633"/>
      <c r="V996" s="633"/>
      <c r="W996" s="633"/>
      <c r="X996" s="633"/>
      <c r="Y996" s="633"/>
      <c r="Z996" s="633"/>
    </row>
    <row r="997" spans="1:26" ht="12.75" customHeight="1" x14ac:dyDescent="0.2">
      <c r="A997" s="633"/>
      <c r="B997" s="633"/>
      <c r="C997" s="633"/>
      <c r="D997" s="633"/>
      <c r="E997" s="633"/>
      <c r="F997" s="633"/>
      <c r="G997" s="633"/>
      <c r="H997" s="633"/>
      <c r="I997" s="633"/>
      <c r="J997" s="633"/>
      <c r="K997" s="633"/>
      <c r="L997" s="633"/>
      <c r="M997" s="633"/>
      <c r="N997" s="633"/>
      <c r="O997" s="633"/>
      <c r="P997" s="633"/>
      <c r="Q997" s="633"/>
      <c r="R997" s="633"/>
      <c r="S997" s="633"/>
      <c r="T997" s="633"/>
      <c r="U997" s="633"/>
      <c r="V997" s="633"/>
      <c r="W997" s="633"/>
      <c r="X997" s="633"/>
      <c r="Y997" s="633"/>
      <c r="Z997" s="633"/>
    </row>
    <row r="998" spans="1:26" ht="12.75" customHeight="1" x14ac:dyDescent="0.2">
      <c r="A998" s="633"/>
      <c r="B998" s="633"/>
      <c r="C998" s="633"/>
      <c r="D998" s="633"/>
      <c r="E998" s="633"/>
      <c r="F998" s="633"/>
      <c r="G998" s="633"/>
      <c r="H998" s="633"/>
      <c r="I998" s="633"/>
      <c r="J998" s="633"/>
      <c r="K998" s="633"/>
      <c r="L998" s="633"/>
      <c r="M998" s="633"/>
      <c r="N998" s="633"/>
      <c r="O998" s="633"/>
      <c r="P998" s="633"/>
      <c r="Q998" s="633"/>
      <c r="R998" s="633"/>
      <c r="S998" s="633"/>
      <c r="T998" s="633"/>
      <c r="U998" s="633"/>
      <c r="V998" s="633"/>
      <c r="W998" s="633"/>
      <c r="X998" s="633"/>
      <c r="Y998" s="633"/>
      <c r="Z998" s="633"/>
    </row>
    <row r="999" spans="1:26" ht="12.75" customHeight="1" x14ac:dyDescent="0.2">
      <c r="A999" s="633"/>
      <c r="B999" s="633"/>
      <c r="C999" s="633"/>
      <c r="D999" s="633"/>
      <c r="E999" s="633"/>
      <c r="F999" s="633"/>
      <c r="G999" s="633"/>
      <c r="H999" s="633"/>
      <c r="I999" s="633"/>
      <c r="J999" s="633"/>
      <c r="K999" s="633"/>
      <c r="L999" s="633"/>
      <c r="M999" s="633"/>
      <c r="N999" s="633"/>
      <c r="O999" s="633"/>
      <c r="P999" s="633"/>
      <c r="Q999" s="633"/>
      <c r="R999" s="633"/>
      <c r="S999" s="633"/>
      <c r="T999" s="633"/>
      <c r="U999" s="633"/>
      <c r="V999" s="633"/>
      <c r="W999" s="633"/>
      <c r="X999" s="633"/>
      <c r="Y999" s="633"/>
      <c r="Z999" s="633"/>
    </row>
    <row r="1000" spans="1:26" ht="12.75" customHeight="1" x14ac:dyDescent="0.2">
      <c r="A1000" s="633"/>
      <c r="B1000" s="633"/>
      <c r="C1000" s="633"/>
      <c r="D1000" s="633"/>
      <c r="E1000" s="633"/>
      <c r="F1000" s="633"/>
      <c r="G1000" s="633"/>
      <c r="H1000" s="633"/>
      <c r="I1000" s="633"/>
      <c r="J1000" s="633"/>
      <c r="K1000" s="633"/>
      <c r="L1000" s="633"/>
      <c r="M1000" s="633"/>
      <c r="N1000" s="633"/>
      <c r="O1000" s="633"/>
      <c r="P1000" s="633"/>
      <c r="Q1000" s="633"/>
      <c r="R1000" s="633"/>
      <c r="S1000" s="633"/>
      <c r="T1000" s="633"/>
      <c r="U1000" s="633"/>
      <c r="V1000" s="633"/>
      <c r="W1000" s="633"/>
      <c r="X1000" s="633"/>
      <c r="Y1000" s="633"/>
      <c r="Z1000" s="633"/>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3:J8"/>
  <sheetViews>
    <sheetView workbookViewId="0">
      <selection activeCell="C5" sqref="C5"/>
    </sheetView>
  </sheetViews>
  <sheetFormatPr baseColWidth="10" defaultRowHeight="14.25" x14ac:dyDescent="0.2"/>
  <cols>
    <col min="1" max="2" width="11.42578125" style="19"/>
    <col min="3" max="3" width="19.85546875" style="19" customWidth="1"/>
    <col min="4" max="4" width="17.85546875" style="19" customWidth="1"/>
    <col min="5" max="5" width="11.42578125" style="19"/>
    <col min="6" max="6" width="24.140625" style="19" customWidth="1"/>
    <col min="7" max="16384" width="11.42578125" style="19"/>
  </cols>
  <sheetData>
    <row r="3" spans="3:10" x14ac:dyDescent="0.2">
      <c r="C3" s="1209" t="s">
        <v>1014</v>
      </c>
      <c r="D3" s="1210"/>
      <c r="E3" s="1210"/>
      <c r="F3" s="1210"/>
      <c r="G3" s="1210"/>
      <c r="H3" s="1211"/>
    </row>
    <row r="4" spans="3:10" ht="25.5" x14ac:dyDescent="0.2">
      <c r="C4" s="648" t="s">
        <v>132</v>
      </c>
      <c r="D4" s="1212" t="s">
        <v>1015</v>
      </c>
      <c r="E4" s="1212"/>
      <c r="F4" s="1212"/>
      <c r="G4" s="1212"/>
      <c r="H4" s="1212"/>
      <c r="J4" s="648" t="s">
        <v>162</v>
      </c>
    </row>
    <row r="5" spans="3:10" ht="49.5" customHeight="1" x14ac:dyDescent="0.2">
      <c r="C5" s="649" t="s">
        <v>185</v>
      </c>
      <c r="D5" s="1208" t="s">
        <v>1016</v>
      </c>
      <c r="E5" s="1208"/>
      <c r="F5" s="1208"/>
      <c r="G5" s="1208"/>
      <c r="H5" s="1208"/>
      <c r="J5" s="490" t="s">
        <v>1017</v>
      </c>
    </row>
    <row r="6" spans="3:10" ht="44.25" customHeight="1" x14ac:dyDescent="0.2">
      <c r="C6" s="649" t="s">
        <v>266</v>
      </c>
      <c r="D6" s="1208" t="s">
        <v>1018</v>
      </c>
      <c r="E6" s="1208"/>
      <c r="F6" s="1208"/>
      <c r="G6" s="1208"/>
      <c r="H6" s="1208"/>
      <c r="J6" s="490" t="s">
        <v>752</v>
      </c>
    </row>
    <row r="7" spans="3:10" ht="54.75" customHeight="1" x14ac:dyDescent="0.2">
      <c r="C7" s="650" t="s">
        <v>243</v>
      </c>
      <c r="D7" s="1208" t="s">
        <v>1019</v>
      </c>
      <c r="E7" s="1208"/>
      <c r="F7" s="1208"/>
      <c r="G7" s="1208"/>
      <c r="H7" s="1208"/>
      <c r="J7" s="490" t="s">
        <v>227</v>
      </c>
    </row>
    <row r="8" spans="3:10" ht="54.75" customHeight="1" x14ac:dyDescent="0.2">
      <c r="C8" s="651" t="s">
        <v>1020</v>
      </c>
      <c r="D8" s="1208" t="s">
        <v>1021</v>
      </c>
      <c r="E8" s="1208"/>
      <c r="F8" s="1208"/>
      <c r="G8" s="1208"/>
      <c r="H8" s="1208"/>
      <c r="J8" s="490" t="s">
        <v>188</v>
      </c>
    </row>
  </sheetData>
  <mergeCells count="6">
    <mergeCell ref="D8:H8"/>
    <mergeCell ref="C3:H3"/>
    <mergeCell ref="D4:H4"/>
    <mergeCell ref="D5:H5"/>
    <mergeCell ref="D6:H6"/>
    <mergeCell ref="D7:H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FOR-DES-16</vt:lpstr>
      <vt:lpstr>Resultados</vt:lpstr>
      <vt:lpstr>Matriz de riesgos Asist</vt:lpstr>
      <vt:lpstr>Matriz de riesgos Inst</vt:lpstr>
      <vt:lpstr>Tabla probabilidad Est Apoyo</vt:lpstr>
      <vt:lpstr>Tabla probabilidad Misionales</vt:lpstr>
      <vt:lpstr>Tabla Impacto</vt:lpstr>
      <vt:lpstr>Tabla Valoración controles</vt:lpstr>
      <vt:lpstr>Tratamiento del riesgo</vt:lpstr>
      <vt:lpstr>Objetivos y Alcances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Marcela Agudelo Cordoba</dc:creator>
  <cp:lastModifiedBy>Martha Cecilia Valdes Jimenez</cp:lastModifiedBy>
  <dcterms:created xsi:type="dcterms:W3CDTF">2020-07-29T00:11:57Z</dcterms:created>
  <dcterms:modified xsi:type="dcterms:W3CDTF">2023-09-11T23:21:31Z</dcterms:modified>
</cp:coreProperties>
</file>